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LANEACION 2023\VARIOS\PLAN DE DESARROLLO\"/>
    </mc:Choice>
  </mc:AlternateContent>
  <bookViews>
    <workbookView xWindow="0" yWindow="0" windowWidth="23040" windowHeight="9072"/>
  </bookViews>
  <sheets>
    <sheet name="POR LÍNEA" sheetId="1" r:id="rId1"/>
    <sheet name="CUMPLIMIENT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 r="D17" i="2"/>
  <c r="C17" i="2"/>
  <c r="E16" i="2"/>
  <c r="D16" i="2"/>
  <c r="C16" i="2"/>
  <c r="E15" i="2"/>
  <c r="D15" i="2"/>
  <c r="C15" i="2"/>
  <c r="E14" i="2"/>
  <c r="D14" i="2"/>
  <c r="C14" i="2"/>
  <c r="C18" i="2"/>
  <c r="U49" i="1"/>
  <c r="U53" i="1" l="1"/>
  <c r="L38" i="1"/>
  <c r="O38" i="1"/>
  <c r="R38" i="1"/>
  <c r="U38" i="1" s="1"/>
  <c r="R29" i="1"/>
  <c r="U29" i="1" s="1"/>
  <c r="O100" i="1"/>
  <c r="O70" i="1"/>
  <c r="O88" i="1"/>
  <c r="O86" i="1"/>
  <c r="O84" i="1"/>
  <c r="O80" i="1"/>
  <c r="U80" i="1" s="1"/>
  <c r="O57" i="1"/>
  <c r="O51" i="1"/>
  <c r="O29" i="1"/>
  <c r="O18" i="1"/>
  <c r="U102" i="1"/>
  <c r="R100" i="1"/>
  <c r="R70" i="1"/>
  <c r="U70" i="1" s="1"/>
  <c r="U68" i="1"/>
  <c r="R88" i="1"/>
  <c r="U88" i="1" s="1"/>
  <c r="R86" i="1"/>
  <c r="U86" i="1" s="1"/>
  <c r="R84" i="1"/>
  <c r="U84" i="1" s="1"/>
  <c r="R57" i="1"/>
  <c r="U57" i="1" s="1"/>
  <c r="U55" i="1"/>
  <c r="U36" i="1" l="1"/>
  <c r="G16" i="2"/>
  <c r="U51" i="1"/>
  <c r="E18" i="2"/>
  <c r="U98" i="1"/>
  <c r="U100" i="1"/>
  <c r="D18" i="2"/>
  <c r="R27" i="1"/>
  <c r="U20" i="1"/>
  <c r="R18" i="1"/>
  <c r="G17" i="2" l="1"/>
  <c r="G15" i="2"/>
  <c r="U27" i="1"/>
  <c r="G18" i="2"/>
  <c r="U18" i="1"/>
  <c r="G14" i="2"/>
  <c r="F19" i="2"/>
  <c r="G19" i="2" l="1"/>
</calcChain>
</file>

<file path=xl/sharedStrings.xml><?xml version="1.0" encoding="utf-8"?>
<sst xmlns="http://schemas.openxmlformats.org/spreadsheetml/2006/main" count="263" uniqueCount="179">
  <si>
    <t>Línea estratégica 1: Calidad Académica</t>
  </si>
  <si>
    <t>ESTRATEGIA</t>
  </si>
  <si>
    <t>PROGRAMA</t>
  </si>
  <si>
    <t xml:space="preserve"> PROYECTO</t>
  </si>
  <si>
    <t>EVALUACIÓN DEL PLAN DE DESARROLLO VIGENCIA 2021 AL 2023</t>
  </si>
  <si>
    <t>Aplicar procesos de autoevaluación de programas académicos según los referentes normativos nacionales.</t>
  </si>
  <si>
    <t>Ampliar la oferta académica contextualizada y pertinente.</t>
  </si>
  <si>
    <t>Aseguramiento de la calidad</t>
  </si>
  <si>
    <t>Fomentar los procesos de aseguramiento de la calidad</t>
  </si>
  <si>
    <t>Fomentar la cultura
investigativa</t>
  </si>
  <si>
    <t>Investigación con
proyección social</t>
  </si>
  <si>
    <t>Promover el
emprendimiento</t>
  </si>
  <si>
    <t>La Unidad de
Emprendimiento
como fuente de
asesoría y
consulta.</t>
  </si>
  <si>
    <t>Dinamizar la oferta
de servicios de
extensión</t>
  </si>
  <si>
    <t>Extensión
contextualizada</t>
  </si>
  <si>
    <t>Línea Estratégica 2: Visibilidad e Impacto</t>
  </si>
  <si>
    <t>Fomentar el
posicionamiento
institucional a
nivel regional,
nacional e
internacional.</t>
  </si>
  <si>
    <t>Regionalización</t>
  </si>
  <si>
    <t>Internacionalización</t>
  </si>
  <si>
    <t>Consolidar el posicionamiento institucional.</t>
  </si>
  <si>
    <t>Cobertura y permanencia</t>
  </si>
  <si>
    <t>Generar acciones que incrementen la cantidad de nuevos estudiantes.</t>
  </si>
  <si>
    <t>Egresados</t>
  </si>
  <si>
    <t>Modernizar la
gestión de los
recursos
económicos
institucionales</t>
  </si>
  <si>
    <t>Gestión
Financiera</t>
  </si>
  <si>
    <t>Implementar
prácticas
administrativas
innovadoras como
agentes de cambio
en entornos
competitivos.</t>
  </si>
  <si>
    <t>Gestión
Administrativa</t>
  </si>
  <si>
    <t>Línea Estratégica 4: Infraestructura Física Eficiente y Flexible</t>
  </si>
  <si>
    <t>Restaurar y ampliar
la infraestructura
física.</t>
  </si>
  <si>
    <t>Construcciones y
dotación.</t>
  </si>
  <si>
    <t>Construir la biblioteca</t>
  </si>
  <si>
    <t>Actualizar y
mantener la
infraestructura
tecnológica.</t>
  </si>
  <si>
    <t>Actualización
tecnológica</t>
  </si>
  <si>
    <t>Línea Estratégica 5: Cultura y Desarrollo Humano Integral</t>
  </si>
  <si>
    <t>Propiciar el
desarrollo de
habilidades blandas
en el talento
humano de la
institución.</t>
  </si>
  <si>
    <t>Inducción,
capacitación y
seguimiento</t>
  </si>
  <si>
    <t>Bienestar</t>
  </si>
  <si>
    <t>OBJETIVO ESTRATÉGICO 2. Desarrollar proyectos y/o productos innovadores a partir de resultados de procesos de investigación</t>
  </si>
  <si>
    <t>OBJETIVO ESTRATÉGICO 3. Articular el emprendimiento y la extensión, aportando a la formación integral de los grupos de valor</t>
  </si>
  <si>
    <t>OBJETIVO ESTRATÉGICO 4. Fomentar la cooperación regional e internacional como instrumento para la
mejora de la calidad de la docencia, la investigación y el posicionamiento de imagen
institucional.</t>
  </si>
  <si>
    <t>OBJETIVO ESTRATÉGICO 5. Fortalecer y modernizar los mecanismos de gestión administrativa y financiera, con un enfoque de servicio y eficiencia en todas las áreas de la institución</t>
  </si>
  <si>
    <t>OBJETIVO ESTRATÉGICO 6. Contribuir al desarrollo integral de la comunidad académica y grupos de valor de la institución</t>
  </si>
  <si>
    <t>OBJETIVO ESTRATÉGICO 7. Fortalecer la construcción de la comunidad INTEP, con base en valores que promuevan la sana convivencia, el servicio de calidad humana y el desarrollo del talento humano</t>
  </si>
  <si>
    <t>OBJETIVO ESTRATÉGICO 1. Fortalecer la oferta académica con calidad y pertinencia</t>
  </si>
  <si>
    <t>Vincular la investigación con el sector productivo y social</t>
  </si>
  <si>
    <t>Generar productos a través de los grupos de investigación con la respectiva publicación.</t>
  </si>
  <si>
    <t>Fortalecer la región a través de las redes de emprendimiento sostenible.</t>
  </si>
  <si>
    <t>Gestionar convenios y alianzas con el sector externo para el fortalecimiento del capital humano de la región.</t>
  </si>
  <si>
    <t>Ampliar la oferta académica en el entorno regional como factor importante en la construcción de la paz y el desarrollo sostenible.</t>
  </si>
  <si>
    <t>Participar en redes universitarias internacionales articuladas con propósitos de docencia e investigación.</t>
  </si>
  <si>
    <t>Aumentar la permanencia estudiantil.</t>
  </si>
  <si>
    <t>Fortalecer el vínculo de los egresados con la institución.</t>
  </si>
  <si>
    <t>Planear la asignación de los recursos económicos institucionales en prospectiva.</t>
  </si>
  <si>
    <t>Establecer la diligencia como valor de soporte para la eficiencia institucional.</t>
  </si>
  <si>
    <t>Construir el espacio público del área académica</t>
  </si>
  <si>
    <t>Mantener los edificios y demás ambientes de aprendizaje en buen estado.</t>
  </si>
  <si>
    <t>Actualizar la dotación de mobiliario y equipos de laboratorio.</t>
  </si>
  <si>
    <t>Modernizar la infraestructura tecnológica.</t>
  </si>
  <si>
    <t>Mejorar las condiciones de vinculación de los docentes como factor de motivación del personal.</t>
  </si>
  <si>
    <t>Generar las herramientas administrativas necesarias para el adecuado desarrollo de las funciones.</t>
  </si>
  <si>
    <t>Establecer y ejecutar los procesos que requieren acompañamiento para generar bienestar a la comunidad académica.</t>
  </si>
  <si>
    <t>LÍNEA ESTRATÉGICA</t>
  </si>
  <si>
    <t>1. Calidad Académica</t>
  </si>
  <si>
    <t>2. Visibilidad e Impacto</t>
  </si>
  <si>
    <t>Línea Estratégica 3: Efectividad Institucional</t>
  </si>
  <si>
    <t>3. Efectividad Institucional</t>
  </si>
  <si>
    <t>4. Infraestructura Física Eficiente y Flexible</t>
  </si>
  <si>
    <t>5. Cultura y Desarrollo Humano Integral</t>
  </si>
  <si>
    <t>EVALUACIÓN %</t>
  </si>
  <si>
    <t>CUMPLIMIENTO</t>
  </si>
  <si>
    <t>PESO</t>
  </si>
  <si>
    <t>%</t>
  </si>
  <si>
    <t xml:space="preserve"> </t>
  </si>
  <si>
    <t>META</t>
  </si>
  <si>
    <t>Una biblioteca construida.</t>
  </si>
  <si>
    <t>Espacio público del área académica construido.</t>
  </si>
  <si>
    <t>FÓRMULA</t>
  </si>
  <si>
    <t>No. de  solicitudes  atendidas / No. de solicitudes recibidas x 100 = %</t>
  </si>
  <si>
    <t>No. de  productos  publicados / No. de productos meta x 100 = %</t>
  </si>
  <si>
    <t>No. de  trabajos de  grado con impacto  en el sector  productivo / No. total de trabajos de grado sustentados x 100 = %</t>
  </si>
  <si>
    <t>No. de  personas  certificadas a dic  2023 / No. de personas certificadas en el 2020 x 100 = %</t>
  </si>
  <si>
    <t>No. Programas  ofertados a dic.2020 / No. programas ofertados a dic 2023 x 100 = %</t>
  </si>
  <si>
    <t>No. de  nuevos  municipios con oferta académica / No. de municipios con oferta académica a 2020 x 100 = %</t>
  </si>
  <si>
    <t>No. de personas  participantes de  eventos  internacionales / No. de personas meta x 100 = %</t>
  </si>
  <si>
    <t>No. de estudiantes  nuevos año actual / No. de estudiantes año anterior x 100 = %</t>
  </si>
  <si>
    <t>No. de estudiantes  matriculados  semestre actual / (No. de estudiantes matrículados semestre anterior - No. De graduados ciclo terminal) x 100 = %</t>
  </si>
  <si>
    <t>No. de egresados  beneficiados año  actual / No. de egresados años anteriores x 100 = %</t>
  </si>
  <si>
    <t>Recursos ejecutados en construcciones / Total recursos asignados para construcciones x 100 = %</t>
  </si>
  <si>
    <t>No. de actividades de mantenimiento  ejecutadas / No. de actividades de mantenimiento proyectadas x 100 = %</t>
  </si>
  <si>
    <t>No. de necesidades de TI atendidas / No. de necesidades de TI identificadas x100 = %</t>
  </si>
  <si>
    <t>No. de docentes de  planta provisional en 2023 / No. de docentes de planta provisional a 2022 x 100 = %</t>
  </si>
  <si>
    <t>No. de  puestos de  trabajo definidos / No. Total de puestos de trabajo x 100 = %</t>
  </si>
  <si>
    <t>No. de estrategias  ejecutadas / No. de estrategias planeadas x 100 = %</t>
  </si>
  <si>
    <t>Presupuesto  ejecutado por  dependencia / Presupuesto inicial asignado x 100 = %</t>
  </si>
  <si>
    <t>N° de procedimientos actualizados / No. Total de procedimientos estratégicos x 100 = %</t>
  </si>
  <si>
    <t>ANÁLISIS PERIODO 2022</t>
  </si>
  <si>
    <t>Para el año 2023 la institucion tuvo 170 trabajos de grado que generaron impacto en el sector productivo de la region</t>
  </si>
  <si>
    <t>ANÁLISIS PERIODO 2023</t>
  </si>
  <si>
    <t>ANÁLISIS PERIODO 2021</t>
  </si>
  <si>
    <t>La unidad de emprendimiento atendió 100 solicitudes para asesorar a emprendedores de  la Institución, ademas se brindó asesoría en proyectos productivos presentados a las convocatorias de la Gobernación del Valle del Cauca</t>
  </si>
  <si>
    <t>Se contó con la participación de 3 funcionarios del INTEP en eventos internacionales.</t>
  </si>
  <si>
    <t>Se realizaron actividades de mantenimiento de infraestructura física y tecnológica en las sedes del INTEP</t>
  </si>
  <si>
    <t>Se atendierón 6 necesidades relacionadas con la dotación de mobiliario, equipos de laboratorio, etc.</t>
  </si>
  <si>
    <t>La institución para la vigencia 2023 tiene el 100% de sus procedimientos estratégicos actualizados en el Sistema Integrado de Gestión.</t>
  </si>
  <si>
    <t>La institución inició el respectivo estudio para la ampliación del personal de planta lo que permitirá definir los docentes de planta requeridos para cubrir las necesidades académicas y continuar mejorando la calidad institucional</t>
  </si>
  <si>
    <t>Se encuentran definidos los perfiles y puestos de trabajo de todo el personal de planta</t>
  </si>
  <si>
    <t xml:space="preserve">La Insitución apoyó a la comunidad académica con acompañamiento psicologico, tutores académicos, convenios, actividades lúdicas, deportivas y culturales, los cuales aportan al bienestar de colaboradores y estudiantes.
</t>
  </si>
  <si>
    <t>De los 234 trabajos de grado sustentados en el 2022, 118 de ellos corresponden a investigaciones realizadas en el sector productivo.</t>
  </si>
  <si>
    <t>La institución en el año 2022 logró la publicación de la revista de investigacion Nueva Generación Sexta Edición que contiene 6 articulos de investigación</t>
  </si>
  <si>
    <t>La unidad de emprendimiento atendió 155 solicitudes para asesorar a emprendedores en proyectos productivos presentados a las convocatorias de la Gobernación del Valle del Cauca</t>
  </si>
  <si>
    <t>5 docentes participaron en el I Congreso Internacional de innovacion en la educación técnica en Ecuador, 4 estudiantes participaron en la cumbre mundial juvenil de universidades hermanas 2022 en Mexico.</t>
  </si>
  <si>
    <t>La institución para la vigencia 2022 tiene el 100% de sus procedimientos estratégicos actualizados en el Sistema Integrado de Gestión.</t>
  </si>
  <si>
    <t>De los 168 trabajos de grado sustentados en el 2021, 35 de ellos corresponden a investigaciones realizadas en el sector productivo.</t>
  </si>
  <si>
    <t>La institución logró la publicación de los siguientes 6 productos de investigación: Artículos: Measurement and control system of temperature for a wastewater treatment plant prototype, Evaluación de 3 niveles de inclusión de extracto de levadura (de saccharomyices cerivisiae) como fuente bioprotéica en dietas para pollos comerciales bajo las condiciones de la Granja Cedeagro en Roldanillo - Valle, Overview of a framework for Implementation of digital controllers in Energia IDE using Texas Instruments microcontrollers. Revistas: Publicación de la 1ra Edición de la Revista Agrosaberes, Publicación de la 4ta Edición de la Revista Nueva Generación, Publicación de la 5ta Edición de la Revista Nueva Generación</t>
  </si>
  <si>
    <t>La unidad de emprendimiento atendió 56 solicitudes para asesorar a emprendedores en proyectos productivos presentados a las convocatorias de la Gobernación del Valle del Cauca</t>
  </si>
  <si>
    <t>Los docentes de investigación participaron en eventos de investigación internacionales, tales como el II simposio virtual internacional de investigación.</t>
  </si>
  <si>
    <t>Se realizaron actividades de mantenimiento de infraestructura física y tecnológica en las sedes del INTEP, los edificios administrativos (La Villa y el CAD), los espacios de prácticas académicas como CEDEAGRO, la Rioja y las estaciones del INTEP ubicadas en el Parque Nacional de la Uva</t>
  </si>
  <si>
    <t>No se recibieron requerimientos de necesidades de mobiliarios</t>
  </si>
  <si>
    <t>La institución para la vigencia 2021 tiene el 100% de sus procedimientos estratégicos actualizados en el Sistema Integrado de Gestión</t>
  </si>
  <si>
    <t>La institución inició el respectivo estudio para la ampliación del personal de planta, lo que permitirá definir los docentes de planta requeridos para cubrir las necesidades académicas y continuar mejorando la calidad institucional</t>
  </si>
  <si>
    <t xml:space="preserve">En el año 2023, el INTEP obtuvo los Registros Calificados para los programas Técnico Profesional en Soporte de Sistemas Informáticos y Redes, Tecnología en Gistión de Sistemas Informáticos e Ingeniería Informática </t>
  </si>
  <si>
    <t>Con proyectos de la Gobernación del Valle del Cauca se amplió cobertura permitiendo el acceso a estudiantes nuevos que hacen parte de procesos de articulación con Instituciones de Educación Media y otras personas que hacen parte de poblaciones vulnerables o que disponen de dificil acceso a la educación superior.
De 4735 estudiantes atendidos en el 2020 se incrementó a 6386 estudiantes en el periodo 2021</t>
  </si>
  <si>
    <t xml:space="preserve">A través de la estrategia de Articulación para doble titulación se incrementa la población estudiantil a los municipios de Riofrío, La Cumbre, Sevilla, Calima el Darien, Ansermanuevo y Ulloa.
</t>
  </si>
  <si>
    <t>Con las estrategias del Gobierno nacional, se logró el acceso de mayor cantidad de estudiantes gracias a programas como Generación E y Matrícula Cero.
Tambien algunos estudiantes obtuvieron apoyo economico en la matrícula financiera por parte de las diferentes alcaldías de los municipios donde el INTEP hace presencia.
De 6386 estudiantes atendidos en el 2021 se incrementó a 7058 estudiantes en el 2022</t>
  </si>
  <si>
    <t xml:space="preserve">Se inicia el proceso de articulación para doble titulación con el municipio de Yumbo en la zona Urbana con 13 IEM para 260 estudiantes.
</t>
  </si>
  <si>
    <t>El proyecto de construcción de Espacio Público se presentó a la Gobernación del Valle del Cauca, fue aprobado y para el 2022 se espera iniciar labores.</t>
  </si>
  <si>
    <t>La obra se ejecutó en el 2022</t>
  </si>
  <si>
    <t>Se hace entrega a la comunidad educativa del INTEP el 23 de septiembre del 2022 la plazoleta y entrada principal que une los tres edificios del INTEP</t>
  </si>
  <si>
    <t>No. de necesidades  atendidas / No. de necesidades identificadas x 100 = %</t>
  </si>
  <si>
    <t>CONSOLIDACIÓN</t>
  </si>
  <si>
    <t>La Insitución apoyó a la comunidad académica con acompañamiento psicologico, tutores académicos, convenios, actividades lúdicas, deportivas y culturales, los cuales aportan al bienestar de colaboradores y estudiantes.</t>
  </si>
  <si>
    <t>EVALUACIÓN 2021</t>
  </si>
  <si>
    <t>EVALUACIÓN 2022</t>
  </si>
  <si>
    <t>EVALUACIÓN 2023</t>
  </si>
  <si>
    <t xml:space="preserve">En el periodo 2020 se tuvo una cobertura fuera de la sede principal (Roldanillo) en los municipio de Cali, Buenavista, Pereira, Dagua, El Dovio y La Unión. Para el 2021 se incrementan los Convenios con administraciones municipales para la llegada de estudiantes de los municipios de Ginebra, Guacarí, La Victoria y Vesalles. 
</t>
  </si>
  <si>
    <t>Los estudiantes nuevos gozan de beneficios académicos, además por parte de bienestar institucional cuentan con apoyo para hospedaje,alimentación y transporte.
De 7058 estudiantes atendidos en el 2022 se incrementó a 8011 estudiantes</t>
  </si>
  <si>
    <t>Se iniciaron los trámites de actualización, estudios y demás documentación para dar inicio a la construccion de la nueva biblioteca del INTEP.</t>
  </si>
  <si>
    <t xml:space="preserve">Se firma el Contrato Interadministrativo N° 001 del 27 de diciembre de 2023, suscrito entre el INTEP y la empresa Cartagüeña de Desarrollo EMCADE, para la gerencia del recursos para la ejecución del proyecto  denominado “CONSTRUCCIÓN DE LA SUBETAPA 1 DE LA ETAPA 1 DE LA NUEVA BIBLIOTECA DEL INTEP”
</t>
  </si>
  <si>
    <t>Se adquirió software, equipos y componentes tecnológicos (fotocopiadoras, impresoras, memoria ram, base de datos para biblioteca, licencias de software de diseño gráfico, contable y de facturación eletrónica)</t>
  </si>
  <si>
    <t>EVALUACIÓN DEL PLAN DE DESARROLLO INSTITUCIONAL 2021 - 2023</t>
  </si>
  <si>
    <t>En el 2022 la Institución aunó todos sus esfuerzos para avanzar en  la acreditación Programas Académicos. Sin embargo, el vencimiento de los Registros Calificados de algunos programas acreditables, conllevó a centrar los esfuerzos en la renovación de Dichos registros.</t>
  </si>
  <si>
    <t>En el 2023 la Institución aunó todos sus esfuerzos para avanzar en  la acreditación Programas Académicos. Sin embargo, el vencimiento de los Registros Calificados de algunos programas acreditables, conllevó a centrar los esfuerzos en la renovación de Dichos registros.</t>
  </si>
  <si>
    <t>No. programas acreditados / No. De programas acreditables meta x 100 = %</t>
  </si>
  <si>
    <t>En el 2021 la Institución aunó todos sus esfuerzos para avanzar en  la acreditación Programas Académicos. Sin embargo, el vencimiento de los Registros Calificados de algunos programas acreditables, conllevó a centrar los esfuerzos en la renovación de dichos registros.</t>
  </si>
  <si>
    <t>El INTEP en el año 2022 presentó ante el Ministerio de Educación Nacional la solicitud de registros calificados del programa de Ingeniería Informática por Ciclos.</t>
  </si>
  <si>
    <t>El INTEP realizo la publicacion de 6 productos en los que se destacan un capitulo de libro innovacion de proceso tres informes técnicos y un boletín informativo</t>
  </si>
  <si>
    <t>El INTEP apoyó con la intermediación entre egresados y entidades (COPNIA, Banco Agrarío de Colombia y la ASOCIACIÓN NACIONAL DE ADMINISTRADORES AMBIENTALES) con el fin que todos los egresados de los programas del INTEP, en especial los del programa de Administración Ambiental inicien los trámites para expedición de la tarjeta Profesional, a la par con el proceso de grado.</t>
  </si>
  <si>
    <t>El INTEP apoyó con la intermediación entre egresados y entidades (CPAE, COPNIA, etc) con el fin de expedición de la Tarjeta Profesional.</t>
  </si>
  <si>
    <t xml:space="preserve">El proyecto de la construcción de la Biblioteca fue presentado al Ministerio de Educación Nacional, el cual fue aprobado, para la asignaciópn de recursos a través de Planes de Fomento a la Educación Superior -PFC-
</t>
  </si>
  <si>
    <t>En el año 2021, se logró una certificación en cursos de extensión de 607 personas en comparación al 2020 que fueron certificadas 187, notándose un gran aumento que corresponde a un 325%.</t>
  </si>
  <si>
    <t>En el año 2022, se logró una certificación en cursos de extensión de 543 personas en comparación al 2021 que fueron certificadas 607.</t>
  </si>
  <si>
    <t>En el año 2023, se logró una certificación en cursos de extensión de 859 personas en comparación al 2022 que fueron certificadas 543.</t>
  </si>
  <si>
    <t>El INTEP presentó al Ministerio de Educación tres programas nuevos, logrando la aprobación de ellos para el año 2021 (Técnico Profesional en Expresión Gráfica y Digital, Tecnología en Producción de Animación Digital, Profesional en Diseño Visual Digital). La línea base en el año 2020 fue de 33 progrmas con registro calificado. esto quiere decir que en el año 2021, estos tres programas nuevos equivalen al 9,09% del total de programas de la institución</t>
  </si>
  <si>
    <t>Según el Sistema para la Prevención y Análisis de la Deserción en el Educación Superior -SPADIES- la tasa de deserción en el INTEP para el año 2021 fue del 14% frente a una línea base del 13,4% en el año 2020, significando un aumento del 0,6%; es decir, la tasa de RETENCIÓN del INTEP en este period fue del 86%, mientras que en el año 2020 fue del 86,6%, con un indicador negativo de menos 4%</t>
  </si>
  <si>
    <t>Según el Sistema para la Prevención y Análisis de la Deserción en el Educación Superior -SPADIES- la tasa de deserción en el INTEP para el año 2023 fue del 15% frente a una línea base del 13,8% en el año 2022, significando un aumento de la deserción del 1,2%; es decir, la tasa de RETENCIÓN del INTEP en este periodo fue del 85%, mientras que en el año 2022 fue del 86,2%, con un indicador engativo con relación al año anterior del 1,2% y negativo frente a la meta del 5%</t>
  </si>
  <si>
    <t>Según el Sistema para la Prevención y Análisis de la Deserción en el Educación Superior -SPADIES- la tasa de deserción en el INTEP para el año 2022 fue del 13,8% frente a una línea base del 14% en el año 2021, significando una disminución de la deserción del 0,2%; es decir, la tasa de RETENCIÓN del INTEP en este periodo fue del 86,2%, mientras que en el año 2021 fue del 86%, con un indicador positivo con relación al año anterior del 0,2% y negativo frente a la meta de 3,8%</t>
  </si>
  <si>
    <t>En el 2021 el presupuesto definitivo de la institución ascendió a $15.005.103.507 y el ejecutado fue de $14.495.293.766 (97%)</t>
  </si>
  <si>
    <t>E</t>
  </si>
  <si>
    <t>En el 2022 el presupuesto definitivo de la institución ascendió a $26.814.316.837 y el ejecutado fue de $22.910.756.124 (90%)</t>
  </si>
  <si>
    <t>En el 2023 el presupuesto definitivo de la institución fue de $25.190.152.790 y el ejecutado fue de $26.217.080.947 (104%)</t>
  </si>
  <si>
    <t>Aumentar anualmente en por lo menos dos docentes de planta provisional.</t>
  </si>
  <si>
    <t>100% de puestos de trabajo con perfiles y funciones definidas para cada año.</t>
  </si>
  <si>
    <t>Diseñar y ejecutar anualmente dos programas de
acompañamiento para la comunidad académica</t>
  </si>
  <si>
    <t>Actualizar anualmente el 60% de infraestructura tecnológica, de acuerdo a las necesidades identificadas.</t>
  </si>
  <si>
    <t>Actualizar anualmente el 90% de la dotación del mobiliario y equipos de laboratorio, de acuerdo a las necesidades
identificadas.</t>
  </si>
  <si>
    <t>Cumplir anualmente por lo menos en un 90% el plan de mantenimiento anual.</t>
  </si>
  <si>
    <t>Actualizar anualmente el 100% de los procedimientos estratégicos institucionales, desde el punto de vista operativo y documental.</t>
  </si>
  <si>
    <t>Lograr anualmente la ejecución de mínimo el 90% de los recursos asignados a cada
dependencia.</t>
  </si>
  <si>
    <t>Garantizar por lo menos que el 4% de los egresados anualmente participe en los programas destinados para ellos.</t>
  </si>
  <si>
    <t>Lograr el 90% de permanencia estudiantil por vigencia.</t>
  </si>
  <si>
    <t>Aumentar en 10% la matrícula de nuevos estudiantes por vigencia.</t>
  </si>
  <si>
    <t>Lograr la participación anual de 10 personas en eventos internacionales con fines de investigación o docencia.</t>
  </si>
  <si>
    <t>Aumentar anualmente en un 5% la cobertura regional.</t>
  </si>
  <si>
    <t>Incrementar anualmente en un 10% la cobertura con servicios de extensión.</t>
  </si>
  <si>
    <t>Responder por lo menos al 10% de las solicitudes de asesoría, teniendo en cuenta la capacidad institucional, por vigencia.</t>
  </si>
  <si>
    <t>Publicar por lo menos 2 productos de investigación cada año.</t>
  </si>
  <si>
    <t>Lograr anualmente que como mínimo el 4% de los trabajos de grado de los niveles tecnológico y profesional impacten positivamente en el sector productivo.</t>
  </si>
  <si>
    <t>Incrementar anualmente en un 10% la oferta de programas académicos que respondan a las necesidades del sector externo (Pertinencia)</t>
  </si>
  <si>
    <t>Lograr durante el periodo la acreditación de alta calidad de por lo menos dos programas académicos.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</si>
</sst>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sz val="10"/>
      <color theme="1"/>
      <name val="Arial"/>
      <family val="2"/>
    </font>
    <font>
      <b/>
      <sz val="10"/>
      <color theme="4"/>
      <name val="Arial"/>
      <family val="2"/>
    </font>
    <font>
      <b/>
      <sz val="10"/>
      <color rgb="FF00B050"/>
      <name val="Arial"/>
      <family val="2"/>
    </font>
    <font>
      <b/>
      <sz val="10"/>
      <color rgb="FFFF0000"/>
      <name val="Arial"/>
      <family val="2"/>
    </font>
    <font>
      <b/>
      <sz val="10"/>
      <color theme="5"/>
      <name val="Arial"/>
      <family val="2"/>
    </font>
    <font>
      <b/>
      <sz val="10"/>
      <color rgb="FFFF6699"/>
      <name val="Arial"/>
      <family val="2"/>
    </font>
    <font>
      <b/>
      <sz val="11"/>
      <color theme="5"/>
      <name val="Calibri"/>
      <family val="2"/>
      <scheme val="minor"/>
    </font>
    <font>
      <b/>
      <sz val="16"/>
      <color theme="4"/>
      <name val="Arial"/>
      <family val="2"/>
    </font>
    <font>
      <b/>
      <sz val="16"/>
      <color theme="1"/>
      <name val="Arial"/>
      <family val="2"/>
    </font>
    <font>
      <sz val="16"/>
      <color theme="1"/>
      <name val="Arial"/>
      <family val="2"/>
    </font>
    <font>
      <sz val="16"/>
      <color theme="1"/>
      <name val="Calibri"/>
      <family val="2"/>
      <scheme val="minor"/>
    </font>
    <font>
      <b/>
      <sz val="20"/>
      <color theme="5"/>
      <name val="Calibri"/>
      <family val="2"/>
      <scheme val="minor"/>
    </font>
    <font>
      <sz val="18"/>
      <color theme="1"/>
      <name val="Calibri"/>
      <family val="2"/>
      <scheme val="minor"/>
    </font>
    <font>
      <b/>
      <sz val="18"/>
      <color theme="4"/>
      <name val="Calibri"/>
      <family val="2"/>
      <scheme val="minor"/>
    </font>
    <font>
      <b/>
      <sz val="18"/>
      <color rgb="FF00B050"/>
      <name val="Arial"/>
      <family val="2"/>
    </font>
    <font>
      <b/>
      <sz val="22"/>
      <color theme="5"/>
      <name val="Calibri"/>
      <family val="2"/>
      <scheme val="minor"/>
    </font>
    <font>
      <sz val="11"/>
      <color theme="1"/>
      <name val="Calibri"/>
      <family val="2"/>
      <scheme val="minor"/>
    </font>
    <font>
      <sz val="10"/>
      <color indexed="8"/>
      <name val="Arial"/>
      <family val="2"/>
    </font>
    <font>
      <sz val="11"/>
      <color theme="1"/>
      <name val="Arial"/>
      <family val="2"/>
    </font>
    <font>
      <b/>
      <sz val="10"/>
      <name val="Arial"/>
      <family val="2"/>
    </font>
    <font>
      <b/>
      <sz val="10"/>
      <color theme="7"/>
      <name val="Arial"/>
      <family val="2"/>
    </font>
    <font>
      <b/>
      <sz val="10"/>
      <color rgb="FF7030A0"/>
      <name val="Arial"/>
      <family val="2"/>
    </font>
    <font>
      <sz val="11"/>
      <color rgb="FF7030A0"/>
      <name val="Calibri"/>
      <family val="2"/>
      <scheme val="minor"/>
    </font>
    <font>
      <b/>
      <sz val="12"/>
      <color rgb="FF00B050"/>
      <name val="Arial"/>
      <family val="2"/>
    </font>
    <font>
      <sz val="11"/>
      <color indexed="8"/>
      <name val="Arial"/>
      <family val="2"/>
    </font>
    <font>
      <b/>
      <sz val="11"/>
      <name val="Arial"/>
      <family val="2"/>
    </font>
    <font>
      <b/>
      <sz val="11"/>
      <color rgb="FFFF6699"/>
      <name val="Arial"/>
      <family val="2"/>
    </font>
    <font>
      <b/>
      <sz val="11"/>
      <color theme="4"/>
      <name val="Arial"/>
      <family val="2"/>
    </font>
    <font>
      <b/>
      <sz val="20"/>
      <color theme="5"/>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medium">
        <color theme="4"/>
      </left>
      <right/>
      <top style="medium">
        <color theme="4"/>
      </top>
      <bottom style="medium">
        <color theme="4"/>
      </bottom>
      <diagonal/>
    </border>
    <border>
      <left style="medium">
        <color rgb="FF00B050"/>
      </left>
      <right/>
      <top/>
      <bottom/>
      <diagonal/>
    </border>
    <border>
      <left style="medium">
        <color theme="4"/>
      </left>
      <right style="medium">
        <color rgb="FF00B050"/>
      </right>
      <top/>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theme="5"/>
      </left>
      <right style="medium">
        <color theme="5"/>
      </right>
      <top style="medium">
        <color theme="5"/>
      </top>
      <bottom style="medium">
        <color theme="5"/>
      </bottom>
      <diagonal/>
    </border>
    <border>
      <left/>
      <right/>
      <top style="medium">
        <color theme="4"/>
      </top>
      <bottom/>
      <diagonal/>
    </border>
    <border>
      <left style="medium">
        <color theme="0"/>
      </left>
      <right/>
      <top/>
      <bottom/>
      <diagonal/>
    </border>
    <border>
      <left style="medium">
        <color theme="0"/>
      </left>
      <right style="medium">
        <color theme="0"/>
      </right>
      <top style="medium">
        <color rgb="FFFF0000"/>
      </top>
      <bottom style="medium">
        <color rgb="FFFF0000"/>
      </bottom>
      <diagonal/>
    </border>
    <border>
      <left/>
      <right style="medium">
        <color theme="4"/>
      </right>
      <top style="medium">
        <color theme="4"/>
      </top>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thin">
        <color theme="4"/>
      </left>
      <right style="thin">
        <color theme="4"/>
      </right>
      <top style="thin">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9"/>
      </left>
      <right style="medium">
        <color theme="9"/>
      </right>
      <top style="medium">
        <color theme="9"/>
      </top>
      <bottom style="medium">
        <color theme="9"/>
      </bottom>
      <diagonal/>
    </border>
    <border>
      <left style="medium">
        <color theme="4"/>
      </left>
      <right/>
      <top/>
      <bottom/>
      <diagonal/>
    </border>
    <border>
      <left style="medium">
        <color rgb="FF00B050"/>
      </left>
      <right style="medium">
        <color rgb="FF00B050"/>
      </right>
      <top/>
      <bottom style="medium">
        <color rgb="FF00B050"/>
      </bottom>
      <diagonal/>
    </border>
    <border>
      <left style="medium">
        <color theme="4"/>
      </left>
      <right/>
      <top style="medium">
        <color theme="4"/>
      </top>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right style="medium">
        <color rgb="FFFF0000"/>
      </right>
      <top/>
      <bottom/>
      <diagonal/>
    </border>
    <border>
      <left style="medium">
        <color theme="0"/>
      </left>
      <right/>
      <top style="medium">
        <color rgb="FF00B05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theme="9"/>
      </left>
      <right style="medium">
        <color theme="9"/>
      </right>
      <top style="medium">
        <color theme="9"/>
      </top>
      <bottom style="thin">
        <color indexed="64"/>
      </bottom>
      <diagonal/>
    </border>
    <border>
      <left style="medium">
        <color theme="9"/>
      </left>
      <right style="medium">
        <color theme="9"/>
      </right>
      <top style="thin">
        <color indexed="64"/>
      </top>
      <bottom style="thin">
        <color indexed="64"/>
      </bottom>
      <diagonal/>
    </border>
    <border>
      <left style="medium">
        <color theme="9"/>
      </left>
      <right style="medium">
        <color theme="9"/>
      </right>
      <top style="thin">
        <color indexed="64"/>
      </top>
      <bottom style="medium">
        <color theme="9"/>
      </bottom>
      <diagonal/>
    </border>
    <border>
      <left style="medium">
        <color rgb="FFFF0000"/>
      </left>
      <right/>
      <top/>
      <bottom/>
      <diagonal/>
    </border>
    <border>
      <left style="medium">
        <color theme="0"/>
      </left>
      <right style="medium">
        <color theme="0"/>
      </right>
      <top/>
      <bottom/>
      <diagonal/>
    </border>
    <border>
      <left style="medium">
        <color theme="4"/>
      </left>
      <right style="medium">
        <color theme="4"/>
      </right>
      <top style="medium">
        <color theme="4"/>
      </top>
      <bottom style="thin">
        <color rgb="FFFF0000"/>
      </bottom>
      <diagonal/>
    </border>
    <border>
      <left style="medium">
        <color theme="4"/>
      </left>
      <right style="medium">
        <color theme="4"/>
      </right>
      <top style="thin">
        <color rgb="FFFF0000"/>
      </top>
      <bottom style="thin">
        <color rgb="FFFF0000"/>
      </bottom>
      <diagonal/>
    </border>
    <border>
      <left style="medium">
        <color theme="4"/>
      </left>
      <right style="medium">
        <color theme="4"/>
      </right>
      <top style="thin">
        <color rgb="FFFF0000"/>
      </top>
      <bottom style="medium">
        <color theme="4"/>
      </bottom>
      <diagonal/>
    </border>
    <border>
      <left style="medium">
        <color theme="7"/>
      </left>
      <right style="medium">
        <color theme="7"/>
      </right>
      <top style="medium">
        <color theme="7"/>
      </top>
      <bottom style="medium">
        <color theme="7"/>
      </bottom>
      <diagonal/>
    </border>
    <border>
      <left style="medium">
        <color theme="5"/>
      </left>
      <right/>
      <top/>
      <bottom/>
      <diagonal/>
    </border>
    <border>
      <left/>
      <right style="thin">
        <color theme="7"/>
      </right>
      <top/>
      <bottom/>
      <diagonal/>
    </border>
    <border>
      <left/>
      <right/>
      <top style="thin">
        <color rgb="FF7030A0"/>
      </top>
      <bottom/>
      <diagonal/>
    </border>
    <border>
      <left/>
      <right/>
      <top/>
      <bottom style="thin">
        <color rgb="FF7030A0"/>
      </bottom>
      <diagonal/>
    </border>
    <border>
      <left/>
      <right/>
      <top style="thin">
        <color rgb="FF9900CC"/>
      </top>
      <bottom/>
      <diagonal/>
    </border>
    <border>
      <left/>
      <right/>
      <top/>
      <bottom style="thin">
        <color rgb="FF9900CC"/>
      </bottom>
      <diagonal/>
    </border>
    <border>
      <left style="medium">
        <color indexed="64"/>
      </left>
      <right style="thin">
        <color rgb="FF9900CC"/>
      </right>
      <top/>
      <bottom/>
      <diagonal/>
    </border>
    <border>
      <left style="medium">
        <color rgb="FF9900CC"/>
      </left>
      <right style="medium">
        <color rgb="FF9900CC"/>
      </right>
      <top style="medium">
        <color rgb="FF9900CC"/>
      </top>
      <bottom style="medium">
        <color rgb="FF9900CC"/>
      </bottom>
      <diagonal/>
    </border>
    <border>
      <left/>
      <right style="thin">
        <color rgb="FFFF0000"/>
      </right>
      <top/>
      <bottom/>
      <diagonal/>
    </border>
  </borders>
  <cellStyleXfs count="3">
    <xf numFmtId="0" fontId="0" fillId="0" borderId="0"/>
    <xf numFmtId="9" fontId="18" fillId="0" borderId="0" applyFont="0" applyFill="0" applyBorder="0" applyAlignment="0" applyProtection="0"/>
    <xf numFmtId="0" fontId="18" fillId="0" borderId="0"/>
  </cellStyleXfs>
  <cellXfs count="147">
    <xf numFmtId="0" fontId="0" fillId="0" borderId="0" xfId="0"/>
    <xf numFmtId="0" fontId="2" fillId="0" borderId="0" xfId="0" applyFont="1"/>
    <xf numFmtId="0" fontId="2"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8" fillId="0" borderId="2"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center" vertical="center"/>
    </xf>
    <xf numFmtId="0" fontId="1" fillId="0" borderId="9" xfId="0" applyFont="1" applyBorder="1" applyAlignment="1">
      <alignment horizontal="center" vertical="center"/>
    </xf>
    <xf numFmtId="0" fontId="10" fillId="0" borderId="0" xfId="0" applyFont="1"/>
    <xf numFmtId="0" fontId="11" fillId="0" borderId="0" xfId="0" applyFont="1"/>
    <xf numFmtId="0" fontId="12" fillId="0" borderId="0" xfId="0" applyFont="1"/>
    <xf numFmtId="0" fontId="0" fillId="0" borderId="0" xfId="0" applyAlignment="1">
      <alignment wrapText="1"/>
    </xf>
    <xf numFmtId="0" fontId="9" fillId="0" borderId="0" xfId="0" applyFont="1" applyAlignment="1">
      <alignment horizontal="center" wrapText="1"/>
    </xf>
    <xf numFmtId="0" fontId="0" fillId="0" borderId="8" xfId="0" applyBorder="1"/>
    <xf numFmtId="0" fontId="0" fillId="0" borderId="20" xfId="0" applyBorder="1"/>
    <xf numFmtId="0" fontId="0" fillId="0" borderId="4" xfId="0" applyBorder="1" applyAlignment="1">
      <alignment horizontal="center" vertical="center"/>
    </xf>
    <xf numFmtId="0" fontId="0" fillId="0" borderId="0" xfId="0" applyAlignment="1">
      <alignment horizontal="center" vertical="center"/>
    </xf>
    <xf numFmtId="0" fontId="13" fillId="0" borderId="0" xfId="0" applyFont="1" applyAlignment="1">
      <alignment wrapText="1"/>
    </xf>
    <xf numFmtId="0" fontId="14" fillId="0" borderId="0" xfId="0" applyFont="1"/>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4" fillId="0" borderId="26" xfId="0" applyFont="1" applyBorder="1"/>
    <xf numFmtId="1" fontId="14" fillId="0" borderId="14" xfId="0" applyNumberFormat="1" applyFont="1" applyBorder="1" applyAlignment="1">
      <alignment horizontal="center" vertical="center"/>
    </xf>
    <xf numFmtId="1" fontId="14" fillId="0" borderId="27" xfId="0" applyNumberFormat="1" applyFont="1" applyBorder="1" applyAlignment="1">
      <alignment horizontal="center" vertical="center"/>
    </xf>
    <xf numFmtId="0" fontId="14" fillId="0" borderId="28" xfId="0" applyFont="1" applyBorder="1"/>
    <xf numFmtId="1" fontId="14" fillId="0" borderId="29" xfId="0" applyNumberFormat="1" applyFont="1" applyBorder="1" applyAlignment="1">
      <alignment horizontal="center" vertical="center"/>
    </xf>
    <xf numFmtId="1" fontId="14" fillId="0" borderId="0" xfId="0" applyNumberFormat="1" applyFont="1"/>
    <xf numFmtId="1" fontId="15" fillId="0" borderId="30" xfId="0" applyNumberFormat="1" applyFont="1" applyBorder="1" applyAlignment="1">
      <alignment horizontal="center" vertical="center"/>
    </xf>
    <xf numFmtId="1" fontId="15" fillId="0" borderId="3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justify" vertical="center" wrapText="1"/>
    </xf>
    <xf numFmtId="0" fontId="0" fillId="0" borderId="32" xfId="0" applyBorder="1"/>
    <xf numFmtId="0" fontId="4" fillId="0" borderId="33" xfId="0" applyFont="1" applyBorder="1" applyAlignment="1">
      <alignment horizontal="center" vertical="center"/>
    </xf>
    <xf numFmtId="0" fontId="0" fillId="0" borderId="35" xfId="0" applyBorder="1"/>
    <xf numFmtId="0" fontId="1" fillId="0" borderId="39" xfId="0" applyFont="1" applyBorder="1" applyAlignment="1">
      <alignment horizontal="center" vertical="center"/>
    </xf>
    <xf numFmtId="0" fontId="7" fillId="0" borderId="7" xfId="0" applyFont="1" applyBorder="1" applyAlignment="1">
      <alignment horizontal="center" vertical="center" wrapText="1"/>
    </xf>
    <xf numFmtId="0" fontId="7" fillId="0" borderId="40" xfId="0" applyFont="1" applyBorder="1" applyAlignment="1">
      <alignment horizontal="center" vertical="center" wrapText="1"/>
    </xf>
    <xf numFmtId="0" fontId="0" fillId="0" borderId="0" xfId="0" applyAlignment="1">
      <alignment horizontal="center"/>
    </xf>
    <xf numFmtId="0" fontId="0" fillId="0" borderId="39" xfId="0" applyBorder="1"/>
    <xf numFmtId="0" fontId="0" fillId="0" borderId="45" xfId="0" applyBorder="1"/>
    <xf numFmtId="0" fontId="1" fillId="0" borderId="45" xfId="0" applyFont="1" applyBorder="1" applyAlignment="1">
      <alignment horizontal="center" vertical="center"/>
    </xf>
    <xf numFmtId="0" fontId="20" fillId="0" borderId="34" xfId="0" applyFont="1" applyBorder="1" applyAlignment="1">
      <alignment horizontal="center" vertical="center" wrapText="1"/>
    </xf>
    <xf numFmtId="0" fontId="19" fillId="0" borderId="34" xfId="2" applyFont="1" applyBorder="1" applyAlignment="1">
      <alignment horizontal="center" vertical="center"/>
    </xf>
    <xf numFmtId="0" fontId="21" fillId="0" borderId="34" xfId="0" applyFont="1" applyBorder="1" applyAlignment="1">
      <alignment horizontal="center" vertical="center" wrapText="1"/>
    </xf>
    <xf numFmtId="1" fontId="19" fillId="0" borderId="34" xfId="1" applyNumberFormat="1" applyFont="1" applyFill="1" applyBorder="1" applyAlignment="1">
      <alignment horizontal="center" vertical="center"/>
    </xf>
    <xf numFmtId="1" fontId="19" fillId="0" borderId="34" xfId="2" applyNumberFormat="1" applyFont="1" applyBorder="1" applyAlignment="1">
      <alignment horizontal="center" vertical="center"/>
    </xf>
    <xf numFmtId="0" fontId="0" fillId="0" borderId="34" xfId="0" applyBorder="1" applyAlignment="1">
      <alignment horizontal="center" vertical="center"/>
    </xf>
    <xf numFmtId="0" fontId="22" fillId="0" borderId="44" xfId="0" applyFont="1" applyBorder="1" applyAlignment="1">
      <alignment horizontal="center" vertical="center" wrapText="1"/>
    </xf>
    <xf numFmtId="0" fontId="9" fillId="0" borderId="48" xfId="0" applyFont="1" applyBorder="1" applyAlignment="1">
      <alignment horizontal="center" wrapText="1"/>
    </xf>
    <xf numFmtId="0" fontId="0" fillId="0" borderId="47" xfId="0" applyBorder="1"/>
    <xf numFmtId="0" fontId="9" fillId="0" borderId="49" xfId="0" applyFont="1" applyBorder="1" applyAlignment="1">
      <alignment horizontal="center" wrapText="1"/>
    </xf>
    <xf numFmtId="0" fontId="9" fillId="0" borderId="50" xfId="0" applyFont="1" applyBorder="1" applyAlignment="1">
      <alignment horizontal="center" wrapText="1"/>
    </xf>
    <xf numFmtId="0" fontId="1" fillId="0" borderId="51" xfId="0" applyFont="1" applyBorder="1" applyAlignment="1">
      <alignment horizontal="center" vertical="center"/>
    </xf>
    <xf numFmtId="0" fontId="0" fillId="0" borderId="50" xfId="0" applyBorder="1"/>
    <xf numFmtId="1" fontId="24" fillId="0" borderId="52" xfId="0" applyNumberFormat="1" applyFont="1" applyBorder="1" applyAlignment="1">
      <alignment horizontal="center" vertical="center"/>
    </xf>
    <xf numFmtId="0" fontId="0" fillId="0" borderId="53" xfId="0" applyBorder="1" applyAlignment="1">
      <alignment horizontal="justify" vertical="center"/>
    </xf>
    <xf numFmtId="0" fontId="24" fillId="0" borderId="52" xfId="0" applyFont="1" applyBorder="1" applyAlignment="1">
      <alignment horizontal="center" vertical="center"/>
    </xf>
    <xf numFmtId="0" fontId="6" fillId="0" borderId="40" xfId="0" applyFont="1" applyBorder="1" applyAlignment="1">
      <alignment horizontal="center" vertical="center"/>
    </xf>
    <xf numFmtId="0" fontId="23" fillId="0" borderId="52" xfId="0" applyFont="1" applyBorder="1" applyAlignment="1">
      <alignment horizontal="center" vertical="center"/>
    </xf>
    <xf numFmtId="0" fontId="25" fillId="0" borderId="24" xfId="0" applyFont="1" applyBorder="1" applyAlignment="1">
      <alignment horizontal="center" vertical="center"/>
    </xf>
    <xf numFmtId="0" fontId="20" fillId="0" borderId="34" xfId="0" applyFont="1"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left" vertical="center"/>
    </xf>
    <xf numFmtId="0" fontId="19" fillId="0" borderId="44" xfId="2" applyFont="1" applyBorder="1" applyAlignment="1">
      <alignment horizontal="left" vertical="center" wrapText="1"/>
    </xf>
    <xf numFmtId="0" fontId="26" fillId="0" borderId="44" xfId="2" applyFont="1" applyBorder="1" applyAlignment="1">
      <alignment horizontal="left" vertical="center" wrapText="1"/>
    </xf>
    <xf numFmtId="0" fontId="20" fillId="0" borderId="44" xfId="0" applyFont="1" applyBorder="1" applyAlignment="1">
      <alignment horizontal="left" vertical="center" wrapText="1"/>
    </xf>
    <xf numFmtId="0" fontId="0" fillId="0" borderId="15" xfId="0" applyFont="1" applyBorder="1" applyAlignment="1">
      <alignment horizontal="left" vertical="center" wrapText="1"/>
    </xf>
    <xf numFmtId="0" fontId="0" fillId="0" borderId="19" xfId="0" applyFont="1" applyBorder="1" applyAlignment="1">
      <alignment horizontal="left" vertical="center" wrapText="1"/>
    </xf>
    <xf numFmtId="0" fontId="0" fillId="0" borderId="4" xfId="0" applyFont="1" applyBorder="1" applyAlignment="1">
      <alignment horizontal="left" vertical="center"/>
    </xf>
    <xf numFmtId="0" fontId="0" fillId="0" borderId="4" xfId="0" applyFont="1" applyBorder="1" applyAlignment="1">
      <alignment horizontal="left" vertical="center" wrapText="1"/>
    </xf>
    <xf numFmtId="0" fontId="27" fillId="0" borderId="34" xfId="0" applyFont="1" applyBorder="1" applyAlignment="1">
      <alignment horizontal="center" vertical="center" wrapText="1"/>
    </xf>
    <xf numFmtId="0" fontId="0" fillId="0" borderId="34" xfId="0" applyFont="1" applyBorder="1" applyAlignment="1">
      <alignment vertical="center" wrapText="1"/>
    </xf>
    <xf numFmtId="0" fontId="0" fillId="0" borderId="0" xfId="0" applyAlignment="1"/>
    <xf numFmtId="1" fontId="20" fillId="0" borderId="34" xfId="0" applyNumberFormat="1" applyFont="1" applyBorder="1" applyAlignment="1">
      <alignment horizontal="center" vertical="center" wrapText="1"/>
    </xf>
    <xf numFmtId="1" fontId="20" fillId="0" borderId="34" xfId="0" applyNumberFormat="1" applyFont="1" applyFill="1" applyBorder="1" applyAlignment="1">
      <alignment horizontal="center" vertical="center" wrapText="1"/>
    </xf>
    <xf numFmtId="1" fontId="19" fillId="3" borderId="34" xfId="1" applyNumberFormat="1" applyFont="1" applyFill="1" applyBorder="1" applyAlignment="1">
      <alignment horizontal="center" vertical="center"/>
    </xf>
    <xf numFmtId="0" fontId="20" fillId="3" borderId="34" xfId="0" applyFont="1" applyFill="1" applyBorder="1" applyAlignment="1">
      <alignment horizontal="left" vertical="center" wrapText="1"/>
    </xf>
    <xf numFmtId="0" fontId="0" fillId="0" borderId="0" xfId="0" applyAlignment="1">
      <alignment horizontal="left"/>
    </xf>
    <xf numFmtId="0" fontId="12" fillId="0" borderId="0" xfId="0" applyFont="1" applyAlignment="1">
      <alignment horizontal="left"/>
    </xf>
    <xf numFmtId="0" fontId="7" fillId="0" borderId="40" xfId="0" applyFont="1" applyBorder="1" applyAlignment="1">
      <alignment horizontal="left" vertical="center" wrapText="1"/>
    </xf>
    <xf numFmtId="0" fontId="2" fillId="0" borderId="0" xfId="0" applyFont="1" applyAlignment="1">
      <alignment horizontal="left" vertical="center"/>
    </xf>
    <xf numFmtId="0" fontId="9" fillId="0" borderId="0" xfId="0" applyFont="1" applyAlignment="1">
      <alignment horizontal="left" wrapText="1"/>
    </xf>
    <xf numFmtId="0" fontId="2" fillId="0" borderId="0" xfId="0" applyFont="1" applyAlignment="1"/>
    <xf numFmtId="0" fontId="10" fillId="0" borderId="0" xfId="0" applyFont="1" applyAlignment="1"/>
    <xf numFmtId="0" fontId="5" fillId="0" borderId="10" xfId="0" applyFont="1" applyBorder="1" applyAlignment="1">
      <alignment vertical="center"/>
    </xf>
    <xf numFmtId="0" fontId="20" fillId="0" borderId="6" xfId="0" applyFont="1" applyBorder="1" applyAlignment="1">
      <alignment vertical="center" wrapText="1"/>
    </xf>
    <xf numFmtId="0" fontId="0" fillId="0" borderId="0" xfId="0" applyAlignment="1">
      <alignment vertical="center"/>
    </xf>
    <xf numFmtId="0" fontId="20" fillId="0" borderId="5" xfId="0" applyFont="1" applyBorder="1" applyAlignment="1">
      <alignment vertical="center" wrapText="1"/>
    </xf>
    <xf numFmtId="0" fontId="2" fillId="0" borderId="0" xfId="0" applyFont="1" applyAlignment="1">
      <alignment vertical="center" wrapText="1"/>
    </xf>
    <xf numFmtId="0" fontId="9" fillId="0" borderId="0" xfId="0" applyFont="1" applyAlignment="1">
      <alignment wrapText="1"/>
    </xf>
    <xf numFmtId="0" fontId="0" fillId="0" borderId="5" xfId="0" applyFont="1" applyBorder="1" applyAlignment="1">
      <alignment vertical="center" wrapText="1"/>
    </xf>
    <xf numFmtId="0" fontId="0" fillId="0" borderId="5" xfId="0" applyBorder="1" applyAlignment="1">
      <alignment vertical="center" wrapText="1"/>
    </xf>
    <xf numFmtId="0" fontId="0" fillId="0" borderId="5" xfId="0" applyFont="1" applyBorder="1" applyAlignment="1">
      <alignment vertical="center"/>
    </xf>
    <xf numFmtId="0" fontId="12" fillId="0" borderId="0" xfId="0" applyFont="1" applyAlignment="1"/>
    <xf numFmtId="0" fontId="7" fillId="0" borderId="40" xfId="0" applyFont="1" applyBorder="1" applyAlignment="1">
      <alignment vertical="center" wrapText="1"/>
    </xf>
    <xf numFmtId="0" fontId="26" fillId="0" borderId="7" xfId="2" applyFont="1" applyBorder="1" applyAlignment="1">
      <alignment vertical="center" wrapText="1"/>
    </xf>
    <xf numFmtId="0" fontId="20" fillId="0" borderId="7" xfId="0" applyFont="1" applyBorder="1" applyAlignment="1">
      <alignment vertical="center" wrapText="1"/>
    </xf>
    <xf numFmtId="0" fontId="2" fillId="0" borderId="0" xfId="0" applyFont="1" applyAlignment="1">
      <alignment vertical="center"/>
    </xf>
    <xf numFmtId="0" fontId="26" fillId="0" borderId="7" xfId="2" applyFont="1" applyFill="1" applyBorder="1" applyAlignment="1">
      <alignment vertical="center" wrapText="1"/>
    </xf>
    <xf numFmtId="0" fontId="19" fillId="0" borderId="7" xfId="2" applyFont="1" applyBorder="1" applyAlignment="1">
      <alignment vertical="center" wrapText="1"/>
    </xf>
    <xf numFmtId="0" fontId="0" fillId="0" borderId="46" xfId="0" applyBorder="1" applyAlignment="1">
      <alignment horizontal="left"/>
    </xf>
    <xf numFmtId="0" fontId="0" fillId="0" borderId="0" xfId="0" applyFont="1" applyAlignment="1"/>
    <xf numFmtId="0" fontId="28" fillId="0" borderId="40" xfId="0" applyFont="1" applyBorder="1" applyAlignment="1">
      <alignment vertical="center" wrapText="1"/>
    </xf>
    <xf numFmtId="0" fontId="20" fillId="0" borderId="34" xfId="0" applyFont="1" applyBorder="1" applyAlignment="1">
      <alignment vertical="center" wrapText="1"/>
    </xf>
    <xf numFmtId="0" fontId="26" fillId="0" borderId="34" xfId="2" applyFont="1" applyBorder="1" applyAlignment="1">
      <alignment vertical="center" wrapText="1"/>
    </xf>
    <xf numFmtId="0" fontId="20" fillId="0" borderId="0" xfId="0" applyFont="1" applyAlignment="1">
      <alignment vertical="center"/>
    </xf>
    <xf numFmtId="0" fontId="29" fillId="0" borderId="0" xfId="0" applyFont="1" applyAlignment="1">
      <alignment wrapText="1"/>
    </xf>
    <xf numFmtId="0" fontId="0" fillId="0" borderId="0" xfId="0" applyFont="1" applyAlignment="1">
      <alignment vertical="center"/>
    </xf>
    <xf numFmtId="0" fontId="26" fillId="0" borderId="34" xfId="2" applyFont="1" applyFill="1" applyBorder="1" applyAlignment="1">
      <alignment vertical="center" wrapText="1"/>
    </xf>
    <xf numFmtId="0" fontId="20" fillId="3" borderId="34" xfId="0" applyFont="1" applyFill="1" applyBorder="1" applyAlignment="1">
      <alignment vertical="center" wrapText="1"/>
    </xf>
    <xf numFmtId="0" fontId="26" fillId="3" borderId="34" xfId="2" applyFont="1" applyFill="1" applyBorder="1" applyAlignment="1">
      <alignment vertical="center" wrapText="1"/>
    </xf>
    <xf numFmtId="0" fontId="0" fillId="0" borderId="34" xfId="0" applyFont="1" applyBorder="1" applyAlignment="1">
      <alignment vertical="center"/>
    </xf>
    <xf numFmtId="0" fontId="0" fillId="3" borderId="0" xfId="0" applyFill="1"/>
    <xf numFmtId="1" fontId="19" fillId="3" borderId="34" xfId="2" applyNumberFormat="1" applyFont="1" applyFill="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0" xfId="0" applyFont="1" applyFill="1" applyAlignment="1">
      <alignment vertical="center"/>
    </xf>
    <xf numFmtId="0" fontId="19" fillId="3" borderId="34" xfId="2"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wrapText="1"/>
    </xf>
    <xf numFmtId="0" fontId="9" fillId="2" borderId="0" xfId="0" applyFont="1" applyFill="1" applyAlignment="1">
      <alignment horizontal="center" vertical="center"/>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21" xfId="0" applyFont="1" applyBorder="1" applyAlignment="1">
      <alignment horizontal="left"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30" fillId="0" borderId="0" xfId="0" applyFont="1" applyAlignment="1">
      <alignment horizontal="center" wrapText="1"/>
    </xf>
    <xf numFmtId="0" fontId="9" fillId="2" borderId="0" xfId="0" applyFont="1" applyFill="1" applyAlignment="1">
      <alignment horizontal="center"/>
    </xf>
    <xf numFmtId="0" fontId="9" fillId="0" borderId="0" xfId="0" applyFont="1" applyAlignment="1">
      <alignment horizontal="center" vertical="center"/>
    </xf>
    <xf numFmtId="0" fontId="15" fillId="0" borderId="22" xfId="0" applyFont="1" applyBorder="1" applyAlignment="1">
      <alignment horizontal="center"/>
    </xf>
    <xf numFmtId="0" fontId="15" fillId="0" borderId="8" xfId="0" applyFont="1" applyBorder="1" applyAlignment="1">
      <alignment horizontal="center"/>
    </xf>
    <xf numFmtId="0" fontId="15" fillId="0" borderId="11" xfId="0" applyFont="1" applyBorder="1" applyAlignment="1">
      <alignment horizontal="center"/>
    </xf>
    <xf numFmtId="0" fontId="17" fillId="0" borderId="0" xfId="0" applyFont="1" applyAlignment="1">
      <alignment horizontal="center" wrapText="1"/>
    </xf>
  </cellXfs>
  <cellStyles count="3">
    <cellStyle name="Normal" xfId="0" builtinId="0"/>
    <cellStyle name="Normal 11" xfId="2"/>
    <cellStyle name="Porcentaje" xfId="1" builtinId="5"/>
  </cellStyles>
  <dxfs count="0"/>
  <tableStyles count="0" defaultTableStyle="TableStyleMedium2" defaultPivotStyle="PivotStyleLight16"/>
  <colors>
    <mruColors>
      <color rgb="FF9900CC"/>
      <color rgb="FF0099CC"/>
      <color rgb="FFFF66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57150</xdr:rowOff>
    </xdr:from>
    <xdr:to>
      <xdr:col>6</xdr:col>
      <xdr:colOff>127000</xdr:colOff>
      <xdr:row>7</xdr:row>
      <xdr:rowOff>4445</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b="85129"/>
        <a:stretch>
          <a:fillRect/>
        </a:stretch>
      </xdr:blipFill>
      <xdr:spPr>
        <a:xfrm>
          <a:off x="866775" y="247650"/>
          <a:ext cx="5362575" cy="1077595"/>
        </a:xfrm>
        <a:prstGeom prst="rect">
          <a:avLst/>
        </a:prstGeom>
      </xdr:spPr>
    </xdr:pic>
    <xdr:clientData/>
  </xdr:twoCellAnchor>
  <xdr:twoCellAnchor>
    <xdr:from>
      <xdr:col>2</xdr:col>
      <xdr:colOff>125942</xdr:colOff>
      <xdr:row>17</xdr:row>
      <xdr:rowOff>885825</xdr:rowOff>
    </xdr:from>
    <xdr:to>
      <xdr:col>2</xdr:col>
      <xdr:colOff>323850</xdr:colOff>
      <xdr:row>19</xdr:row>
      <xdr:rowOff>400050</xdr:rowOff>
    </xdr:to>
    <xdr:sp macro="" textlink="">
      <xdr:nvSpPr>
        <xdr:cNvPr id="3" name="Flecha: cheurón 2">
          <a:extLst>
            <a:ext uri="{FF2B5EF4-FFF2-40B4-BE49-F238E27FC236}">
              <a16:creationId xmlns:a16="http://schemas.microsoft.com/office/drawing/2014/main" id="{00000000-0008-0000-0000-000003000000}"/>
            </a:ext>
          </a:extLst>
        </xdr:cNvPr>
        <xdr:cNvSpPr/>
      </xdr:nvSpPr>
      <xdr:spPr>
        <a:xfrm>
          <a:off x="2173817" y="4410075"/>
          <a:ext cx="197908" cy="685800"/>
        </a:xfrm>
        <a:prstGeom prst="chevron">
          <a:avLst>
            <a:gd name="adj" fmla="val 45959"/>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219075</xdr:colOff>
      <xdr:row>17</xdr:row>
      <xdr:rowOff>285750</xdr:rowOff>
    </xdr:from>
    <xdr:to>
      <xdr:col>4</xdr:col>
      <xdr:colOff>428625</xdr:colOff>
      <xdr:row>17</xdr:row>
      <xdr:rowOff>828675</xdr:rowOff>
    </xdr:to>
    <xdr:sp macro="" textlink="">
      <xdr:nvSpPr>
        <xdr:cNvPr id="4" name="Flecha: cheurón 3">
          <a:extLst>
            <a:ext uri="{FF2B5EF4-FFF2-40B4-BE49-F238E27FC236}">
              <a16:creationId xmlns:a16="http://schemas.microsoft.com/office/drawing/2014/main" id="{00000000-0008-0000-0000-000004000000}"/>
            </a:ext>
          </a:extLst>
        </xdr:cNvPr>
        <xdr:cNvSpPr/>
      </xdr:nvSpPr>
      <xdr:spPr>
        <a:xfrm>
          <a:off x="4191000" y="3810000"/>
          <a:ext cx="209550" cy="5429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161925</xdr:colOff>
      <xdr:row>17</xdr:row>
      <xdr:rowOff>209550</xdr:rowOff>
    </xdr:from>
    <xdr:to>
      <xdr:col>6</xdr:col>
      <xdr:colOff>371475</xdr:colOff>
      <xdr:row>17</xdr:row>
      <xdr:rowOff>561975</xdr:rowOff>
    </xdr:to>
    <xdr:sp macro="" textlink="">
      <xdr:nvSpPr>
        <xdr:cNvPr id="5" name="Flecha: cheurón 4">
          <a:extLst>
            <a:ext uri="{FF2B5EF4-FFF2-40B4-BE49-F238E27FC236}">
              <a16:creationId xmlns:a16="http://schemas.microsoft.com/office/drawing/2014/main" id="{00000000-0008-0000-0000-000005000000}"/>
            </a:ext>
          </a:extLst>
        </xdr:cNvPr>
        <xdr:cNvSpPr/>
      </xdr:nvSpPr>
      <xdr:spPr>
        <a:xfrm>
          <a:off x="6353175" y="366712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200025</xdr:colOff>
      <xdr:row>17</xdr:row>
      <xdr:rowOff>238125</xdr:rowOff>
    </xdr:from>
    <xdr:to>
      <xdr:col>19</xdr:col>
      <xdr:colOff>409575</xdr:colOff>
      <xdr:row>17</xdr:row>
      <xdr:rowOff>590550</xdr:rowOff>
    </xdr:to>
    <xdr:sp macro="" textlink="">
      <xdr:nvSpPr>
        <xdr:cNvPr id="6" name="Flecha: cheurón 5">
          <a:extLst>
            <a:ext uri="{FF2B5EF4-FFF2-40B4-BE49-F238E27FC236}">
              <a16:creationId xmlns:a16="http://schemas.microsoft.com/office/drawing/2014/main" id="{00000000-0008-0000-0000-000006000000}"/>
            </a:ext>
          </a:extLst>
        </xdr:cNvPr>
        <xdr:cNvSpPr/>
      </xdr:nvSpPr>
      <xdr:spPr>
        <a:xfrm>
          <a:off x="8162925" y="369570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171449</xdr:colOff>
      <xdr:row>28</xdr:row>
      <xdr:rowOff>400050</xdr:rowOff>
    </xdr:from>
    <xdr:to>
      <xdr:col>2</xdr:col>
      <xdr:colOff>390524</xdr:colOff>
      <xdr:row>28</xdr:row>
      <xdr:rowOff>1057275</xdr:rowOff>
    </xdr:to>
    <xdr:sp macro="" textlink="">
      <xdr:nvSpPr>
        <xdr:cNvPr id="7" name="Flecha: cheurón 6">
          <a:extLst>
            <a:ext uri="{FF2B5EF4-FFF2-40B4-BE49-F238E27FC236}">
              <a16:creationId xmlns:a16="http://schemas.microsoft.com/office/drawing/2014/main" id="{00000000-0008-0000-0000-000007000000}"/>
            </a:ext>
          </a:extLst>
        </xdr:cNvPr>
        <xdr:cNvSpPr/>
      </xdr:nvSpPr>
      <xdr:spPr>
        <a:xfrm>
          <a:off x="2219324" y="9629775"/>
          <a:ext cx="219075" cy="6572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152400</xdr:colOff>
      <xdr:row>26</xdr:row>
      <xdr:rowOff>428625</xdr:rowOff>
    </xdr:from>
    <xdr:to>
      <xdr:col>4</xdr:col>
      <xdr:colOff>438150</xdr:colOff>
      <xdr:row>26</xdr:row>
      <xdr:rowOff>1057275</xdr:rowOff>
    </xdr:to>
    <xdr:sp macro="" textlink="">
      <xdr:nvSpPr>
        <xdr:cNvPr id="8" name="Flecha: cheurón 7">
          <a:extLst>
            <a:ext uri="{FF2B5EF4-FFF2-40B4-BE49-F238E27FC236}">
              <a16:creationId xmlns:a16="http://schemas.microsoft.com/office/drawing/2014/main" id="{00000000-0008-0000-0000-000008000000}"/>
            </a:ext>
          </a:extLst>
        </xdr:cNvPr>
        <xdr:cNvSpPr/>
      </xdr:nvSpPr>
      <xdr:spPr>
        <a:xfrm>
          <a:off x="4124325" y="7953375"/>
          <a:ext cx="285750" cy="62865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200025</xdr:colOff>
      <xdr:row>26</xdr:row>
      <xdr:rowOff>609600</xdr:rowOff>
    </xdr:from>
    <xdr:to>
      <xdr:col>6</xdr:col>
      <xdr:colOff>409575</xdr:colOff>
      <xdr:row>26</xdr:row>
      <xdr:rowOff>962025</xdr:rowOff>
    </xdr:to>
    <xdr:sp macro="" textlink="">
      <xdr:nvSpPr>
        <xdr:cNvPr id="9" name="Flecha: cheurón 8">
          <a:extLst>
            <a:ext uri="{FF2B5EF4-FFF2-40B4-BE49-F238E27FC236}">
              <a16:creationId xmlns:a16="http://schemas.microsoft.com/office/drawing/2014/main" id="{00000000-0008-0000-0000-000009000000}"/>
            </a:ext>
          </a:extLst>
        </xdr:cNvPr>
        <xdr:cNvSpPr/>
      </xdr:nvSpPr>
      <xdr:spPr>
        <a:xfrm>
          <a:off x="6477000" y="81343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171450</xdr:colOff>
      <xdr:row>26</xdr:row>
      <xdr:rowOff>590550</xdr:rowOff>
    </xdr:from>
    <xdr:to>
      <xdr:col>19</xdr:col>
      <xdr:colOff>381000</xdr:colOff>
      <xdr:row>26</xdr:row>
      <xdr:rowOff>942975</xdr:rowOff>
    </xdr:to>
    <xdr:sp macro="" textlink="">
      <xdr:nvSpPr>
        <xdr:cNvPr id="10" name="Flecha: cheurón 9">
          <a:extLst>
            <a:ext uri="{FF2B5EF4-FFF2-40B4-BE49-F238E27FC236}">
              <a16:creationId xmlns:a16="http://schemas.microsoft.com/office/drawing/2014/main" id="{00000000-0008-0000-0000-00000A000000}"/>
            </a:ext>
          </a:extLst>
        </xdr:cNvPr>
        <xdr:cNvSpPr/>
      </xdr:nvSpPr>
      <xdr:spPr>
        <a:xfrm>
          <a:off x="22831425" y="811530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180975</xdr:colOff>
      <xdr:row>35</xdr:row>
      <xdr:rowOff>361950</xdr:rowOff>
    </xdr:from>
    <xdr:to>
      <xdr:col>2</xdr:col>
      <xdr:colOff>390525</xdr:colOff>
      <xdr:row>35</xdr:row>
      <xdr:rowOff>714375</xdr:rowOff>
    </xdr:to>
    <xdr:sp macro="" textlink="">
      <xdr:nvSpPr>
        <xdr:cNvPr id="11" name="Flecha: cheurón 10">
          <a:extLst>
            <a:ext uri="{FF2B5EF4-FFF2-40B4-BE49-F238E27FC236}">
              <a16:creationId xmlns:a16="http://schemas.microsoft.com/office/drawing/2014/main" id="{00000000-0008-0000-0000-00000B000000}"/>
            </a:ext>
          </a:extLst>
        </xdr:cNvPr>
        <xdr:cNvSpPr/>
      </xdr:nvSpPr>
      <xdr:spPr>
        <a:xfrm>
          <a:off x="2247900" y="9610725"/>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133350</xdr:colOff>
      <xdr:row>35</xdr:row>
      <xdr:rowOff>352425</xdr:rowOff>
    </xdr:from>
    <xdr:to>
      <xdr:col>4</xdr:col>
      <xdr:colOff>342900</xdr:colOff>
      <xdr:row>35</xdr:row>
      <xdr:rowOff>704850</xdr:rowOff>
    </xdr:to>
    <xdr:sp macro="" textlink="">
      <xdr:nvSpPr>
        <xdr:cNvPr id="12" name="Flecha: cheurón 11">
          <a:extLst>
            <a:ext uri="{FF2B5EF4-FFF2-40B4-BE49-F238E27FC236}">
              <a16:creationId xmlns:a16="http://schemas.microsoft.com/office/drawing/2014/main" id="{00000000-0008-0000-0000-00000C000000}"/>
            </a:ext>
          </a:extLst>
        </xdr:cNvPr>
        <xdr:cNvSpPr/>
      </xdr:nvSpPr>
      <xdr:spPr>
        <a:xfrm>
          <a:off x="4076700" y="9601200"/>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133350</xdr:colOff>
      <xdr:row>35</xdr:row>
      <xdr:rowOff>342900</xdr:rowOff>
    </xdr:from>
    <xdr:to>
      <xdr:col>6</xdr:col>
      <xdr:colOff>342900</xdr:colOff>
      <xdr:row>35</xdr:row>
      <xdr:rowOff>695325</xdr:rowOff>
    </xdr:to>
    <xdr:sp macro="" textlink="">
      <xdr:nvSpPr>
        <xdr:cNvPr id="13" name="Flecha: cheurón 12">
          <a:extLst>
            <a:ext uri="{FF2B5EF4-FFF2-40B4-BE49-F238E27FC236}">
              <a16:creationId xmlns:a16="http://schemas.microsoft.com/office/drawing/2014/main" id="{00000000-0008-0000-0000-00000D000000}"/>
            </a:ext>
          </a:extLst>
        </xdr:cNvPr>
        <xdr:cNvSpPr/>
      </xdr:nvSpPr>
      <xdr:spPr>
        <a:xfrm>
          <a:off x="6324600" y="959167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180975</xdr:colOff>
      <xdr:row>35</xdr:row>
      <xdr:rowOff>447675</xdr:rowOff>
    </xdr:from>
    <xdr:to>
      <xdr:col>19</xdr:col>
      <xdr:colOff>390525</xdr:colOff>
      <xdr:row>35</xdr:row>
      <xdr:rowOff>800100</xdr:rowOff>
    </xdr:to>
    <xdr:sp macro="" textlink="">
      <xdr:nvSpPr>
        <xdr:cNvPr id="14" name="Flecha: cheurón 13">
          <a:extLst>
            <a:ext uri="{FF2B5EF4-FFF2-40B4-BE49-F238E27FC236}">
              <a16:creationId xmlns:a16="http://schemas.microsoft.com/office/drawing/2014/main" id="{00000000-0008-0000-0000-00000E000000}"/>
            </a:ext>
          </a:extLst>
        </xdr:cNvPr>
        <xdr:cNvSpPr/>
      </xdr:nvSpPr>
      <xdr:spPr>
        <a:xfrm>
          <a:off x="22840950" y="1446847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219075</xdr:colOff>
      <xdr:row>37</xdr:row>
      <xdr:rowOff>314325</xdr:rowOff>
    </xdr:from>
    <xdr:to>
      <xdr:col>2</xdr:col>
      <xdr:colOff>428625</xdr:colOff>
      <xdr:row>37</xdr:row>
      <xdr:rowOff>666750</xdr:rowOff>
    </xdr:to>
    <xdr:sp macro="" textlink="">
      <xdr:nvSpPr>
        <xdr:cNvPr id="15" name="Flecha: cheurón 14">
          <a:extLst>
            <a:ext uri="{FF2B5EF4-FFF2-40B4-BE49-F238E27FC236}">
              <a16:creationId xmlns:a16="http://schemas.microsoft.com/office/drawing/2014/main" id="{00000000-0008-0000-0000-00000F000000}"/>
            </a:ext>
          </a:extLst>
        </xdr:cNvPr>
        <xdr:cNvSpPr/>
      </xdr:nvSpPr>
      <xdr:spPr>
        <a:xfrm>
          <a:off x="2286000" y="10725150"/>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171450</xdr:colOff>
      <xdr:row>37</xdr:row>
      <xdr:rowOff>304800</xdr:rowOff>
    </xdr:from>
    <xdr:to>
      <xdr:col>4</xdr:col>
      <xdr:colOff>381000</xdr:colOff>
      <xdr:row>37</xdr:row>
      <xdr:rowOff>657225</xdr:rowOff>
    </xdr:to>
    <xdr:sp macro="" textlink="">
      <xdr:nvSpPr>
        <xdr:cNvPr id="16" name="Flecha: cheurón 15">
          <a:extLst>
            <a:ext uri="{FF2B5EF4-FFF2-40B4-BE49-F238E27FC236}">
              <a16:creationId xmlns:a16="http://schemas.microsoft.com/office/drawing/2014/main" id="{00000000-0008-0000-0000-000010000000}"/>
            </a:ext>
          </a:extLst>
        </xdr:cNvPr>
        <xdr:cNvSpPr/>
      </xdr:nvSpPr>
      <xdr:spPr>
        <a:xfrm>
          <a:off x="4114800" y="107156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171450</xdr:colOff>
      <xdr:row>37</xdr:row>
      <xdr:rowOff>295275</xdr:rowOff>
    </xdr:from>
    <xdr:to>
      <xdr:col>6</xdr:col>
      <xdr:colOff>381000</xdr:colOff>
      <xdr:row>37</xdr:row>
      <xdr:rowOff>647700</xdr:rowOff>
    </xdr:to>
    <xdr:sp macro="" textlink="">
      <xdr:nvSpPr>
        <xdr:cNvPr id="17" name="Flecha: cheurón 16">
          <a:extLst>
            <a:ext uri="{FF2B5EF4-FFF2-40B4-BE49-F238E27FC236}">
              <a16:creationId xmlns:a16="http://schemas.microsoft.com/office/drawing/2014/main" id="{00000000-0008-0000-0000-000011000000}"/>
            </a:ext>
          </a:extLst>
        </xdr:cNvPr>
        <xdr:cNvSpPr/>
      </xdr:nvSpPr>
      <xdr:spPr>
        <a:xfrm>
          <a:off x="6362700" y="1070610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152400</xdr:colOff>
      <xdr:row>37</xdr:row>
      <xdr:rowOff>304800</xdr:rowOff>
    </xdr:from>
    <xdr:to>
      <xdr:col>19</xdr:col>
      <xdr:colOff>361950</xdr:colOff>
      <xdr:row>37</xdr:row>
      <xdr:rowOff>657225</xdr:rowOff>
    </xdr:to>
    <xdr:sp macro="" textlink="">
      <xdr:nvSpPr>
        <xdr:cNvPr id="18" name="Flecha: cheurón 17">
          <a:extLst>
            <a:ext uri="{FF2B5EF4-FFF2-40B4-BE49-F238E27FC236}">
              <a16:creationId xmlns:a16="http://schemas.microsoft.com/office/drawing/2014/main" id="{00000000-0008-0000-0000-000012000000}"/>
            </a:ext>
          </a:extLst>
        </xdr:cNvPr>
        <xdr:cNvSpPr/>
      </xdr:nvSpPr>
      <xdr:spPr>
        <a:xfrm>
          <a:off x="8115300" y="107156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219075</xdr:colOff>
      <xdr:row>48</xdr:row>
      <xdr:rowOff>428626</xdr:rowOff>
    </xdr:from>
    <xdr:to>
      <xdr:col>2</xdr:col>
      <xdr:colOff>419100</xdr:colOff>
      <xdr:row>48</xdr:row>
      <xdr:rowOff>962026</xdr:rowOff>
    </xdr:to>
    <xdr:sp macro="" textlink="">
      <xdr:nvSpPr>
        <xdr:cNvPr id="19" name="Flecha: cheurón 18">
          <a:extLst>
            <a:ext uri="{FF2B5EF4-FFF2-40B4-BE49-F238E27FC236}">
              <a16:creationId xmlns:a16="http://schemas.microsoft.com/office/drawing/2014/main" id="{00000000-0008-0000-0000-000013000000}"/>
            </a:ext>
          </a:extLst>
        </xdr:cNvPr>
        <xdr:cNvSpPr/>
      </xdr:nvSpPr>
      <xdr:spPr>
        <a:xfrm>
          <a:off x="2266950" y="19145251"/>
          <a:ext cx="200025" cy="53340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171450</xdr:colOff>
      <xdr:row>48</xdr:row>
      <xdr:rowOff>628650</xdr:rowOff>
    </xdr:from>
    <xdr:to>
      <xdr:col>4</xdr:col>
      <xdr:colOff>381000</xdr:colOff>
      <xdr:row>48</xdr:row>
      <xdr:rowOff>981075</xdr:rowOff>
    </xdr:to>
    <xdr:sp macro="" textlink="">
      <xdr:nvSpPr>
        <xdr:cNvPr id="20" name="Flecha: cheurón 19">
          <a:extLst>
            <a:ext uri="{FF2B5EF4-FFF2-40B4-BE49-F238E27FC236}">
              <a16:creationId xmlns:a16="http://schemas.microsoft.com/office/drawing/2014/main" id="{00000000-0008-0000-0000-000014000000}"/>
            </a:ext>
          </a:extLst>
        </xdr:cNvPr>
        <xdr:cNvSpPr/>
      </xdr:nvSpPr>
      <xdr:spPr>
        <a:xfrm>
          <a:off x="4143375" y="1934527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161925</xdr:colOff>
      <xdr:row>48</xdr:row>
      <xdr:rowOff>628650</xdr:rowOff>
    </xdr:from>
    <xdr:to>
      <xdr:col>6</xdr:col>
      <xdr:colOff>371475</xdr:colOff>
      <xdr:row>48</xdr:row>
      <xdr:rowOff>981075</xdr:rowOff>
    </xdr:to>
    <xdr:sp macro="" textlink="">
      <xdr:nvSpPr>
        <xdr:cNvPr id="21" name="Flecha: cheurón 20">
          <a:extLst>
            <a:ext uri="{FF2B5EF4-FFF2-40B4-BE49-F238E27FC236}">
              <a16:creationId xmlns:a16="http://schemas.microsoft.com/office/drawing/2014/main" id="{00000000-0008-0000-0000-000015000000}"/>
            </a:ext>
          </a:extLst>
        </xdr:cNvPr>
        <xdr:cNvSpPr/>
      </xdr:nvSpPr>
      <xdr:spPr>
        <a:xfrm>
          <a:off x="6438900" y="1934527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152400</xdr:colOff>
      <xdr:row>48</xdr:row>
      <xdr:rowOff>485775</xdr:rowOff>
    </xdr:from>
    <xdr:to>
      <xdr:col>19</xdr:col>
      <xdr:colOff>361950</xdr:colOff>
      <xdr:row>48</xdr:row>
      <xdr:rowOff>838200</xdr:rowOff>
    </xdr:to>
    <xdr:sp macro="" textlink="">
      <xdr:nvSpPr>
        <xdr:cNvPr id="22" name="Flecha: cheurón 21">
          <a:extLst>
            <a:ext uri="{FF2B5EF4-FFF2-40B4-BE49-F238E27FC236}">
              <a16:creationId xmlns:a16="http://schemas.microsoft.com/office/drawing/2014/main" id="{00000000-0008-0000-0000-000016000000}"/>
            </a:ext>
          </a:extLst>
        </xdr:cNvPr>
        <xdr:cNvSpPr/>
      </xdr:nvSpPr>
      <xdr:spPr>
        <a:xfrm>
          <a:off x="8115300" y="1454467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209550</xdr:colOff>
      <xdr:row>50</xdr:row>
      <xdr:rowOff>342900</xdr:rowOff>
    </xdr:from>
    <xdr:to>
      <xdr:col>4</xdr:col>
      <xdr:colOff>419100</xdr:colOff>
      <xdr:row>50</xdr:row>
      <xdr:rowOff>695325</xdr:rowOff>
    </xdr:to>
    <xdr:sp macro="" textlink="">
      <xdr:nvSpPr>
        <xdr:cNvPr id="24" name="Flecha: cheurón 23">
          <a:extLst>
            <a:ext uri="{FF2B5EF4-FFF2-40B4-BE49-F238E27FC236}">
              <a16:creationId xmlns:a16="http://schemas.microsoft.com/office/drawing/2014/main" id="{00000000-0008-0000-0000-000018000000}"/>
            </a:ext>
          </a:extLst>
        </xdr:cNvPr>
        <xdr:cNvSpPr/>
      </xdr:nvSpPr>
      <xdr:spPr>
        <a:xfrm>
          <a:off x="4181475" y="2083117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209550</xdr:colOff>
      <xdr:row>50</xdr:row>
      <xdr:rowOff>257175</xdr:rowOff>
    </xdr:from>
    <xdr:to>
      <xdr:col>6</xdr:col>
      <xdr:colOff>419100</xdr:colOff>
      <xdr:row>50</xdr:row>
      <xdr:rowOff>609600</xdr:rowOff>
    </xdr:to>
    <xdr:sp macro="" textlink="">
      <xdr:nvSpPr>
        <xdr:cNvPr id="25" name="Flecha: cheurón 24">
          <a:extLst>
            <a:ext uri="{FF2B5EF4-FFF2-40B4-BE49-F238E27FC236}">
              <a16:creationId xmlns:a16="http://schemas.microsoft.com/office/drawing/2014/main" id="{00000000-0008-0000-0000-000019000000}"/>
            </a:ext>
          </a:extLst>
        </xdr:cNvPr>
        <xdr:cNvSpPr/>
      </xdr:nvSpPr>
      <xdr:spPr>
        <a:xfrm>
          <a:off x="6400800" y="1566862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190500</xdr:colOff>
      <xdr:row>50</xdr:row>
      <xdr:rowOff>266700</xdr:rowOff>
    </xdr:from>
    <xdr:to>
      <xdr:col>19</xdr:col>
      <xdr:colOff>400050</xdr:colOff>
      <xdr:row>50</xdr:row>
      <xdr:rowOff>619125</xdr:rowOff>
    </xdr:to>
    <xdr:sp macro="" textlink="">
      <xdr:nvSpPr>
        <xdr:cNvPr id="26" name="Flecha: cheurón 25">
          <a:extLst>
            <a:ext uri="{FF2B5EF4-FFF2-40B4-BE49-F238E27FC236}">
              <a16:creationId xmlns:a16="http://schemas.microsoft.com/office/drawing/2014/main" id="{00000000-0008-0000-0000-00001A000000}"/>
            </a:ext>
          </a:extLst>
        </xdr:cNvPr>
        <xdr:cNvSpPr/>
      </xdr:nvSpPr>
      <xdr:spPr>
        <a:xfrm>
          <a:off x="8153400" y="1567815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171449</xdr:colOff>
      <xdr:row>52</xdr:row>
      <xdr:rowOff>847725</xdr:rowOff>
    </xdr:from>
    <xdr:to>
      <xdr:col>4</xdr:col>
      <xdr:colOff>390524</xdr:colOff>
      <xdr:row>52</xdr:row>
      <xdr:rowOff>1323975</xdr:rowOff>
    </xdr:to>
    <xdr:sp macro="" textlink="">
      <xdr:nvSpPr>
        <xdr:cNvPr id="28" name="Flecha: cheurón 27">
          <a:extLst>
            <a:ext uri="{FF2B5EF4-FFF2-40B4-BE49-F238E27FC236}">
              <a16:creationId xmlns:a16="http://schemas.microsoft.com/office/drawing/2014/main" id="{00000000-0008-0000-0000-00001C000000}"/>
            </a:ext>
          </a:extLst>
        </xdr:cNvPr>
        <xdr:cNvSpPr/>
      </xdr:nvSpPr>
      <xdr:spPr>
        <a:xfrm>
          <a:off x="4143374" y="22564725"/>
          <a:ext cx="219075" cy="47625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171450</xdr:colOff>
      <xdr:row>52</xdr:row>
      <xdr:rowOff>876300</xdr:rowOff>
    </xdr:from>
    <xdr:to>
      <xdr:col>6</xdr:col>
      <xdr:colOff>381000</xdr:colOff>
      <xdr:row>52</xdr:row>
      <xdr:rowOff>1228725</xdr:rowOff>
    </xdr:to>
    <xdr:sp macro="" textlink="">
      <xdr:nvSpPr>
        <xdr:cNvPr id="29" name="Flecha: cheurón 28">
          <a:extLst>
            <a:ext uri="{FF2B5EF4-FFF2-40B4-BE49-F238E27FC236}">
              <a16:creationId xmlns:a16="http://schemas.microsoft.com/office/drawing/2014/main" id="{00000000-0008-0000-0000-00001D000000}"/>
            </a:ext>
          </a:extLst>
        </xdr:cNvPr>
        <xdr:cNvSpPr/>
      </xdr:nvSpPr>
      <xdr:spPr>
        <a:xfrm>
          <a:off x="6448425" y="2259330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161925</xdr:colOff>
      <xdr:row>52</xdr:row>
      <xdr:rowOff>904875</xdr:rowOff>
    </xdr:from>
    <xdr:to>
      <xdr:col>19</xdr:col>
      <xdr:colOff>371475</xdr:colOff>
      <xdr:row>52</xdr:row>
      <xdr:rowOff>1257300</xdr:rowOff>
    </xdr:to>
    <xdr:sp macro="" textlink="">
      <xdr:nvSpPr>
        <xdr:cNvPr id="30" name="Flecha: cheurón 29">
          <a:extLst>
            <a:ext uri="{FF2B5EF4-FFF2-40B4-BE49-F238E27FC236}">
              <a16:creationId xmlns:a16="http://schemas.microsoft.com/office/drawing/2014/main" id="{00000000-0008-0000-0000-00001E000000}"/>
            </a:ext>
          </a:extLst>
        </xdr:cNvPr>
        <xdr:cNvSpPr/>
      </xdr:nvSpPr>
      <xdr:spPr>
        <a:xfrm>
          <a:off x="22821900" y="2262187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228600</xdr:colOff>
      <xdr:row>52</xdr:row>
      <xdr:rowOff>1809750</xdr:rowOff>
    </xdr:from>
    <xdr:to>
      <xdr:col>2</xdr:col>
      <xdr:colOff>419100</xdr:colOff>
      <xdr:row>54</xdr:row>
      <xdr:rowOff>95250</xdr:rowOff>
    </xdr:to>
    <xdr:sp macro="" textlink="">
      <xdr:nvSpPr>
        <xdr:cNvPr id="31" name="Flecha: cheurón 30">
          <a:extLst>
            <a:ext uri="{FF2B5EF4-FFF2-40B4-BE49-F238E27FC236}">
              <a16:creationId xmlns:a16="http://schemas.microsoft.com/office/drawing/2014/main" id="{00000000-0008-0000-0000-00001F000000}"/>
            </a:ext>
          </a:extLst>
        </xdr:cNvPr>
        <xdr:cNvSpPr/>
      </xdr:nvSpPr>
      <xdr:spPr>
        <a:xfrm>
          <a:off x="2276475" y="23526750"/>
          <a:ext cx="190500" cy="59055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161925</xdr:colOff>
      <xdr:row>54</xdr:row>
      <xdr:rowOff>762000</xdr:rowOff>
    </xdr:from>
    <xdr:to>
      <xdr:col>6</xdr:col>
      <xdr:colOff>371475</xdr:colOff>
      <xdr:row>54</xdr:row>
      <xdr:rowOff>1114425</xdr:rowOff>
    </xdr:to>
    <xdr:sp macro="" textlink="">
      <xdr:nvSpPr>
        <xdr:cNvPr id="33" name="Flecha: cheurón 32">
          <a:extLst>
            <a:ext uri="{FF2B5EF4-FFF2-40B4-BE49-F238E27FC236}">
              <a16:creationId xmlns:a16="http://schemas.microsoft.com/office/drawing/2014/main" id="{00000000-0008-0000-0000-000021000000}"/>
            </a:ext>
          </a:extLst>
        </xdr:cNvPr>
        <xdr:cNvSpPr/>
      </xdr:nvSpPr>
      <xdr:spPr>
        <a:xfrm>
          <a:off x="6438900" y="247840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171450</xdr:colOff>
      <xdr:row>54</xdr:row>
      <xdr:rowOff>866775</xdr:rowOff>
    </xdr:from>
    <xdr:to>
      <xdr:col>19</xdr:col>
      <xdr:colOff>381000</xdr:colOff>
      <xdr:row>54</xdr:row>
      <xdr:rowOff>1219200</xdr:rowOff>
    </xdr:to>
    <xdr:sp macro="" textlink="">
      <xdr:nvSpPr>
        <xdr:cNvPr id="34" name="Flecha: cheurón 33">
          <a:extLst>
            <a:ext uri="{FF2B5EF4-FFF2-40B4-BE49-F238E27FC236}">
              <a16:creationId xmlns:a16="http://schemas.microsoft.com/office/drawing/2014/main" id="{00000000-0008-0000-0000-000022000000}"/>
            </a:ext>
          </a:extLst>
        </xdr:cNvPr>
        <xdr:cNvSpPr/>
      </xdr:nvSpPr>
      <xdr:spPr>
        <a:xfrm>
          <a:off x="22831425" y="248888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228600</xdr:colOff>
      <xdr:row>56</xdr:row>
      <xdr:rowOff>304800</xdr:rowOff>
    </xdr:from>
    <xdr:to>
      <xdr:col>4</xdr:col>
      <xdr:colOff>438150</xdr:colOff>
      <xdr:row>56</xdr:row>
      <xdr:rowOff>657225</xdr:rowOff>
    </xdr:to>
    <xdr:sp macro="" textlink="">
      <xdr:nvSpPr>
        <xdr:cNvPr id="36" name="Flecha: cheurón 35">
          <a:extLst>
            <a:ext uri="{FF2B5EF4-FFF2-40B4-BE49-F238E27FC236}">
              <a16:creationId xmlns:a16="http://schemas.microsoft.com/office/drawing/2014/main" id="{00000000-0008-0000-0000-000024000000}"/>
            </a:ext>
          </a:extLst>
        </xdr:cNvPr>
        <xdr:cNvSpPr/>
      </xdr:nvSpPr>
      <xdr:spPr>
        <a:xfrm>
          <a:off x="4200525" y="264509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180975</xdr:colOff>
      <xdr:row>56</xdr:row>
      <xdr:rowOff>361950</xdr:rowOff>
    </xdr:from>
    <xdr:to>
      <xdr:col>6</xdr:col>
      <xdr:colOff>390525</xdr:colOff>
      <xdr:row>56</xdr:row>
      <xdr:rowOff>714375</xdr:rowOff>
    </xdr:to>
    <xdr:sp macro="" textlink="">
      <xdr:nvSpPr>
        <xdr:cNvPr id="37" name="Flecha: cheurón 36">
          <a:extLst>
            <a:ext uri="{FF2B5EF4-FFF2-40B4-BE49-F238E27FC236}">
              <a16:creationId xmlns:a16="http://schemas.microsoft.com/office/drawing/2014/main" id="{00000000-0008-0000-0000-000025000000}"/>
            </a:ext>
          </a:extLst>
        </xdr:cNvPr>
        <xdr:cNvSpPr/>
      </xdr:nvSpPr>
      <xdr:spPr>
        <a:xfrm>
          <a:off x="6457950" y="2650807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200025</xdr:colOff>
      <xdr:row>56</xdr:row>
      <xdr:rowOff>352425</xdr:rowOff>
    </xdr:from>
    <xdr:to>
      <xdr:col>19</xdr:col>
      <xdr:colOff>409575</xdr:colOff>
      <xdr:row>56</xdr:row>
      <xdr:rowOff>704850</xdr:rowOff>
    </xdr:to>
    <xdr:sp macro="" textlink="">
      <xdr:nvSpPr>
        <xdr:cNvPr id="38" name="Flecha: cheurón 37">
          <a:extLst>
            <a:ext uri="{FF2B5EF4-FFF2-40B4-BE49-F238E27FC236}">
              <a16:creationId xmlns:a16="http://schemas.microsoft.com/office/drawing/2014/main" id="{00000000-0008-0000-0000-000026000000}"/>
            </a:ext>
          </a:extLst>
        </xdr:cNvPr>
        <xdr:cNvSpPr/>
      </xdr:nvSpPr>
      <xdr:spPr>
        <a:xfrm>
          <a:off x="22860000" y="2649855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190500</xdr:colOff>
      <xdr:row>67</xdr:row>
      <xdr:rowOff>314325</xdr:rowOff>
    </xdr:from>
    <xdr:to>
      <xdr:col>2</xdr:col>
      <xdr:colOff>400050</xdr:colOff>
      <xdr:row>67</xdr:row>
      <xdr:rowOff>666750</xdr:rowOff>
    </xdr:to>
    <xdr:sp macro="" textlink="">
      <xdr:nvSpPr>
        <xdr:cNvPr id="39" name="Flecha: cheurón 38">
          <a:extLst>
            <a:ext uri="{FF2B5EF4-FFF2-40B4-BE49-F238E27FC236}">
              <a16:creationId xmlns:a16="http://schemas.microsoft.com/office/drawing/2014/main" id="{00000000-0008-0000-0000-000027000000}"/>
            </a:ext>
          </a:extLst>
        </xdr:cNvPr>
        <xdr:cNvSpPr/>
      </xdr:nvSpPr>
      <xdr:spPr>
        <a:xfrm>
          <a:off x="2257425" y="21155025"/>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142875</xdr:colOff>
      <xdr:row>67</xdr:row>
      <xdr:rowOff>304800</xdr:rowOff>
    </xdr:from>
    <xdr:to>
      <xdr:col>4</xdr:col>
      <xdr:colOff>352425</xdr:colOff>
      <xdr:row>67</xdr:row>
      <xdr:rowOff>657225</xdr:rowOff>
    </xdr:to>
    <xdr:sp macro="" textlink="">
      <xdr:nvSpPr>
        <xdr:cNvPr id="40" name="Flecha: cheurón 39">
          <a:extLst>
            <a:ext uri="{FF2B5EF4-FFF2-40B4-BE49-F238E27FC236}">
              <a16:creationId xmlns:a16="http://schemas.microsoft.com/office/drawing/2014/main" id="{00000000-0008-0000-0000-000028000000}"/>
            </a:ext>
          </a:extLst>
        </xdr:cNvPr>
        <xdr:cNvSpPr/>
      </xdr:nvSpPr>
      <xdr:spPr>
        <a:xfrm>
          <a:off x="4086225" y="21145500"/>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142875</xdr:colOff>
      <xdr:row>67</xdr:row>
      <xdr:rowOff>295275</xdr:rowOff>
    </xdr:from>
    <xdr:to>
      <xdr:col>6</xdr:col>
      <xdr:colOff>352425</xdr:colOff>
      <xdr:row>67</xdr:row>
      <xdr:rowOff>647700</xdr:rowOff>
    </xdr:to>
    <xdr:sp macro="" textlink="">
      <xdr:nvSpPr>
        <xdr:cNvPr id="41" name="Flecha: cheurón 40">
          <a:extLst>
            <a:ext uri="{FF2B5EF4-FFF2-40B4-BE49-F238E27FC236}">
              <a16:creationId xmlns:a16="http://schemas.microsoft.com/office/drawing/2014/main" id="{00000000-0008-0000-0000-000029000000}"/>
            </a:ext>
          </a:extLst>
        </xdr:cNvPr>
        <xdr:cNvSpPr/>
      </xdr:nvSpPr>
      <xdr:spPr>
        <a:xfrm>
          <a:off x="6334125" y="2113597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200025</xdr:colOff>
      <xdr:row>67</xdr:row>
      <xdr:rowOff>342900</xdr:rowOff>
    </xdr:from>
    <xdr:to>
      <xdr:col>19</xdr:col>
      <xdr:colOff>409575</xdr:colOff>
      <xdr:row>67</xdr:row>
      <xdr:rowOff>695325</xdr:rowOff>
    </xdr:to>
    <xdr:sp macro="" textlink="">
      <xdr:nvSpPr>
        <xdr:cNvPr id="42" name="Flecha: cheurón 41">
          <a:extLst>
            <a:ext uri="{FF2B5EF4-FFF2-40B4-BE49-F238E27FC236}">
              <a16:creationId xmlns:a16="http://schemas.microsoft.com/office/drawing/2014/main" id="{00000000-0008-0000-0000-00002A000000}"/>
            </a:ext>
          </a:extLst>
        </xdr:cNvPr>
        <xdr:cNvSpPr/>
      </xdr:nvSpPr>
      <xdr:spPr>
        <a:xfrm>
          <a:off x="22860000" y="299942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209550</xdr:colOff>
      <xdr:row>69</xdr:row>
      <xdr:rowOff>419100</xdr:rowOff>
    </xdr:from>
    <xdr:to>
      <xdr:col>2</xdr:col>
      <xdr:colOff>419100</xdr:colOff>
      <xdr:row>69</xdr:row>
      <xdr:rowOff>771525</xdr:rowOff>
    </xdr:to>
    <xdr:sp macro="" textlink="">
      <xdr:nvSpPr>
        <xdr:cNvPr id="43" name="Flecha: cheurón 42">
          <a:extLst>
            <a:ext uri="{FF2B5EF4-FFF2-40B4-BE49-F238E27FC236}">
              <a16:creationId xmlns:a16="http://schemas.microsoft.com/office/drawing/2014/main" id="{00000000-0008-0000-0000-00002B000000}"/>
            </a:ext>
          </a:extLst>
        </xdr:cNvPr>
        <xdr:cNvSpPr/>
      </xdr:nvSpPr>
      <xdr:spPr>
        <a:xfrm>
          <a:off x="2276475" y="22421850"/>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161925</xdr:colOff>
      <xdr:row>69</xdr:row>
      <xdr:rowOff>409575</xdr:rowOff>
    </xdr:from>
    <xdr:to>
      <xdr:col>4</xdr:col>
      <xdr:colOff>371475</xdr:colOff>
      <xdr:row>69</xdr:row>
      <xdr:rowOff>762000</xdr:rowOff>
    </xdr:to>
    <xdr:sp macro="" textlink="">
      <xdr:nvSpPr>
        <xdr:cNvPr id="44" name="Flecha: cheurón 43">
          <a:extLst>
            <a:ext uri="{FF2B5EF4-FFF2-40B4-BE49-F238E27FC236}">
              <a16:creationId xmlns:a16="http://schemas.microsoft.com/office/drawing/2014/main" id="{00000000-0008-0000-0000-00002C000000}"/>
            </a:ext>
          </a:extLst>
        </xdr:cNvPr>
        <xdr:cNvSpPr/>
      </xdr:nvSpPr>
      <xdr:spPr>
        <a:xfrm>
          <a:off x="4105275" y="224123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161925</xdr:colOff>
      <xdr:row>69</xdr:row>
      <xdr:rowOff>400050</xdr:rowOff>
    </xdr:from>
    <xdr:to>
      <xdr:col>6</xdr:col>
      <xdr:colOff>371475</xdr:colOff>
      <xdr:row>69</xdr:row>
      <xdr:rowOff>752475</xdr:rowOff>
    </xdr:to>
    <xdr:sp macro="" textlink="">
      <xdr:nvSpPr>
        <xdr:cNvPr id="45" name="Flecha: cheurón 44">
          <a:extLst>
            <a:ext uri="{FF2B5EF4-FFF2-40B4-BE49-F238E27FC236}">
              <a16:creationId xmlns:a16="http://schemas.microsoft.com/office/drawing/2014/main" id="{00000000-0008-0000-0000-00002D000000}"/>
            </a:ext>
          </a:extLst>
        </xdr:cNvPr>
        <xdr:cNvSpPr/>
      </xdr:nvSpPr>
      <xdr:spPr>
        <a:xfrm>
          <a:off x="6353175" y="2240280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142875</xdr:colOff>
      <xdr:row>69</xdr:row>
      <xdr:rowOff>409575</xdr:rowOff>
    </xdr:from>
    <xdr:to>
      <xdr:col>19</xdr:col>
      <xdr:colOff>352425</xdr:colOff>
      <xdr:row>69</xdr:row>
      <xdr:rowOff>762000</xdr:rowOff>
    </xdr:to>
    <xdr:sp macro="" textlink="">
      <xdr:nvSpPr>
        <xdr:cNvPr id="46" name="Flecha: cheurón 45">
          <a:extLst>
            <a:ext uri="{FF2B5EF4-FFF2-40B4-BE49-F238E27FC236}">
              <a16:creationId xmlns:a16="http://schemas.microsoft.com/office/drawing/2014/main" id="{00000000-0008-0000-0000-00002E000000}"/>
            </a:ext>
          </a:extLst>
        </xdr:cNvPr>
        <xdr:cNvSpPr/>
      </xdr:nvSpPr>
      <xdr:spPr>
        <a:xfrm>
          <a:off x="8105775" y="224123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219075</xdr:colOff>
      <xdr:row>79</xdr:row>
      <xdr:rowOff>590550</xdr:rowOff>
    </xdr:from>
    <xdr:to>
      <xdr:col>6</xdr:col>
      <xdr:colOff>428625</xdr:colOff>
      <xdr:row>79</xdr:row>
      <xdr:rowOff>942975</xdr:rowOff>
    </xdr:to>
    <xdr:sp macro="" textlink="">
      <xdr:nvSpPr>
        <xdr:cNvPr id="49" name="Flecha: cheurón 48">
          <a:extLst>
            <a:ext uri="{FF2B5EF4-FFF2-40B4-BE49-F238E27FC236}">
              <a16:creationId xmlns:a16="http://schemas.microsoft.com/office/drawing/2014/main" id="{00000000-0008-0000-0000-000031000000}"/>
            </a:ext>
          </a:extLst>
        </xdr:cNvPr>
        <xdr:cNvSpPr/>
      </xdr:nvSpPr>
      <xdr:spPr>
        <a:xfrm>
          <a:off x="6496050" y="3493770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209550</xdr:colOff>
      <xdr:row>79</xdr:row>
      <xdr:rowOff>514350</xdr:rowOff>
    </xdr:from>
    <xdr:to>
      <xdr:col>19</xdr:col>
      <xdr:colOff>419100</xdr:colOff>
      <xdr:row>79</xdr:row>
      <xdr:rowOff>866775</xdr:rowOff>
    </xdr:to>
    <xdr:sp macro="" textlink="">
      <xdr:nvSpPr>
        <xdr:cNvPr id="50" name="Flecha: cheurón 49">
          <a:extLst>
            <a:ext uri="{FF2B5EF4-FFF2-40B4-BE49-F238E27FC236}">
              <a16:creationId xmlns:a16="http://schemas.microsoft.com/office/drawing/2014/main" id="{00000000-0008-0000-0000-000032000000}"/>
            </a:ext>
          </a:extLst>
        </xdr:cNvPr>
        <xdr:cNvSpPr/>
      </xdr:nvSpPr>
      <xdr:spPr>
        <a:xfrm>
          <a:off x="22869525" y="3486150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171450</xdr:colOff>
      <xdr:row>81</xdr:row>
      <xdr:rowOff>295275</xdr:rowOff>
    </xdr:from>
    <xdr:to>
      <xdr:col>6</xdr:col>
      <xdr:colOff>381000</xdr:colOff>
      <xdr:row>81</xdr:row>
      <xdr:rowOff>647700</xdr:rowOff>
    </xdr:to>
    <xdr:sp macro="" textlink="">
      <xdr:nvSpPr>
        <xdr:cNvPr id="53" name="Flecha: cheurón 52">
          <a:extLst>
            <a:ext uri="{FF2B5EF4-FFF2-40B4-BE49-F238E27FC236}">
              <a16:creationId xmlns:a16="http://schemas.microsoft.com/office/drawing/2014/main" id="{00000000-0008-0000-0000-000035000000}"/>
            </a:ext>
          </a:extLst>
        </xdr:cNvPr>
        <xdr:cNvSpPr/>
      </xdr:nvSpPr>
      <xdr:spPr>
        <a:xfrm>
          <a:off x="6448425" y="3634740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152400</xdr:colOff>
      <xdr:row>81</xdr:row>
      <xdr:rowOff>180975</xdr:rowOff>
    </xdr:from>
    <xdr:to>
      <xdr:col>19</xdr:col>
      <xdr:colOff>361950</xdr:colOff>
      <xdr:row>81</xdr:row>
      <xdr:rowOff>533400</xdr:rowOff>
    </xdr:to>
    <xdr:sp macro="" textlink="">
      <xdr:nvSpPr>
        <xdr:cNvPr id="54" name="Flecha: cheurón 53">
          <a:extLst>
            <a:ext uri="{FF2B5EF4-FFF2-40B4-BE49-F238E27FC236}">
              <a16:creationId xmlns:a16="http://schemas.microsoft.com/office/drawing/2014/main" id="{00000000-0008-0000-0000-000036000000}"/>
            </a:ext>
          </a:extLst>
        </xdr:cNvPr>
        <xdr:cNvSpPr/>
      </xdr:nvSpPr>
      <xdr:spPr>
        <a:xfrm>
          <a:off x="8115300" y="2623185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190500</xdr:colOff>
      <xdr:row>81</xdr:row>
      <xdr:rowOff>571500</xdr:rowOff>
    </xdr:from>
    <xdr:to>
      <xdr:col>2</xdr:col>
      <xdr:colOff>400050</xdr:colOff>
      <xdr:row>83</xdr:row>
      <xdr:rowOff>142875</xdr:rowOff>
    </xdr:to>
    <xdr:sp macro="" textlink="">
      <xdr:nvSpPr>
        <xdr:cNvPr id="55" name="Flecha: cheurón 54">
          <a:extLst>
            <a:ext uri="{FF2B5EF4-FFF2-40B4-BE49-F238E27FC236}">
              <a16:creationId xmlns:a16="http://schemas.microsoft.com/office/drawing/2014/main" id="{00000000-0008-0000-0000-000037000000}"/>
            </a:ext>
          </a:extLst>
        </xdr:cNvPr>
        <xdr:cNvSpPr/>
      </xdr:nvSpPr>
      <xdr:spPr>
        <a:xfrm>
          <a:off x="2257425" y="26622375"/>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171450</xdr:colOff>
      <xdr:row>83</xdr:row>
      <xdr:rowOff>485775</xdr:rowOff>
    </xdr:from>
    <xdr:to>
      <xdr:col>6</xdr:col>
      <xdr:colOff>381000</xdr:colOff>
      <xdr:row>83</xdr:row>
      <xdr:rowOff>838200</xdr:rowOff>
    </xdr:to>
    <xdr:sp macro="" textlink="">
      <xdr:nvSpPr>
        <xdr:cNvPr id="57" name="Flecha: cheurón 56">
          <a:extLst>
            <a:ext uri="{FF2B5EF4-FFF2-40B4-BE49-F238E27FC236}">
              <a16:creationId xmlns:a16="http://schemas.microsoft.com/office/drawing/2014/main" id="{00000000-0008-0000-0000-000039000000}"/>
            </a:ext>
          </a:extLst>
        </xdr:cNvPr>
        <xdr:cNvSpPr/>
      </xdr:nvSpPr>
      <xdr:spPr>
        <a:xfrm>
          <a:off x="6448425" y="377380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180975</xdr:colOff>
      <xdr:row>83</xdr:row>
      <xdr:rowOff>533400</xdr:rowOff>
    </xdr:from>
    <xdr:to>
      <xdr:col>19</xdr:col>
      <xdr:colOff>390525</xdr:colOff>
      <xdr:row>83</xdr:row>
      <xdr:rowOff>885825</xdr:rowOff>
    </xdr:to>
    <xdr:sp macro="" textlink="">
      <xdr:nvSpPr>
        <xdr:cNvPr id="58" name="Flecha: cheurón 57">
          <a:extLst>
            <a:ext uri="{FF2B5EF4-FFF2-40B4-BE49-F238E27FC236}">
              <a16:creationId xmlns:a16="http://schemas.microsoft.com/office/drawing/2014/main" id="{00000000-0008-0000-0000-00003A000000}"/>
            </a:ext>
          </a:extLst>
        </xdr:cNvPr>
        <xdr:cNvSpPr/>
      </xdr:nvSpPr>
      <xdr:spPr>
        <a:xfrm>
          <a:off x="22840950" y="3778567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171450</xdr:colOff>
      <xdr:row>85</xdr:row>
      <xdr:rowOff>361950</xdr:rowOff>
    </xdr:from>
    <xdr:to>
      <xdr:col>6</xdr:col>
      <xdr:colOff>381000</xdr:colOff>
      <xdr:row>85</xdr:row>
      <xdr:rowOff>714375</xdr:rowOff>
    </xdr:to>
    <xdr:sp macro="" textlink="">
      <xdr:nvSpPr>
        <xdr:cNvPr id="61" name="Flecha: cheurón 60">
          <a:extLst>
            <a:ext uri="{FF2B5EF4-FFF2-40B4-BE49-F238E27FC236}">
              <a16:creationId xmlns:a16="http://schemas.microsoft.com/office/drawing/2014/main" id="{00000000-0008-0000-0000-00003D000000}"/>
            </a:ext>
          </a:extLst>
        </xdr:cNvPr>
        <xdr:cNvSpPr/>
      </xdr:nvSpPr>
      <xdr:spPr>
        <a:xfrm>
          <a:off x="6448425" y="3921442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180975</xdr:colOff>
      <xdr:row>85</xdr:row>
      <xdr:rowOff>361950</xdr:rowOff>
    </xdr:from>
    <xdr:to>
      <xdr:col>19</xdr:col>
      <xdr:colOff>390525</xdr:colOff>
      <xdr:row>85</xdr:row>
      <xdr:rowOff>714375</xdr:rowOff>
    </xdr:to>
    <xdr:sp macro="" textlink="">
      <xdr:nvSpPr>
        <xdr:cNvPr id="62" name="Flecha: cheurón 61">
          <a:extLst>
            <a:ext uri="{FF2B5EF4-FFF2-40B4-BE49-F238E27FC236}">
              <a16:creationId xmlns:a16="http://schemas.microsoft.com/office/drawing/2014/main" id="{00000000-0008-0000-0000-00003E000000}"/>
            </a:ext>
          </a:extLst>
        </xdr:cNvPr>
        <xdr:cNvSpPr/>
      </xdr:nvSpPr>
      <xdr:spPr>
        <a:xfrm>
          <a:off x="22840950" y="392144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219075</xdr:colOff>
      <xdr:row>87</xdr:row>
      <xdr:rowOff>219075</xdr:rowOff>
    </xdr:from>
    <xdr:to>
      <xdr:col>2</xdr:col>
      <xdr:colOff>428625</xdr:colOff>
      <xdr:row>87</xdr:row>
      <xdr:rowOff>571500</xdr:rowOff>
    </xdr:to>
    <xdr:sp macro="" textlink="">
      <xdr:nvSpPr>
        <xdr:cNvPr id="63" name="Flecha: cheurón 62">
          <a:extLst>
            <a:ext uri="{FF2B5EF4-FFF2-40B4-BE49-F238E27FC236}">
              <a16:creationId xmlns:a16="http://schemas.microsoft.com/office/drawing/2014/main" id="{00000000-0008-0000-0000-00003F000000}"/>
            </a:ext>
          </a:extLst>
        </xdr:cNvPr>
        <xdr:cNvSpPr/>
      </xdr:nvSpPr>
      <xdr:spPr>
        <a:xfrm>
          <a:off x="2286000" y="28803600"/>
          <a:ext cx="209550" cy="352425"/>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190500</xdr:colOff>
      <xdr:row>87</xdr:row>
      <xdr:rowOff>314325</xdr:rowOff>
    </xdr:from>
    <xdr:to>
      <xdr:col>4</xdr:col>
      <xdr:colOff>400050</xdr:colOff>
      <xdr:row>87</xdr:row>
      <xdr:rowOff>666750</xdr:rowOff>
    </xdr:to>
    <xdr:sp macro="" textlink="">
      <xdr:nvSpPr>
        <xdr:cNvPr id="64" name="Flecha: cheurón 63">
          <a:extLst>
            <a:ext uri="{FF2B5EF4-FFF2-40B4-BE49-F238E27FC236}">
              <a16:creationId xmlns:a16="http://schemas.microsoft.com/office/drawing/2014/main" id="{00000000-0008-0000-0000-000040000000}"/>
            </a:ext>
          </a:extLst>
        </xdr:cNvPr>
        <xdr:cNvSpPr/>
      </xdr:nvSpPr>
      <xdr:spPr>
        <a:xfrm>
          <a:off x="4162425" y="40538400"/>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180975</xdr:colOff>
      <xdr:row>87</xdr:row>
      <xdr:rowOff>247650</xdr:rowOff>
    </xdr:from>
    <xdr:to>
      <xdr:col>6</xdr:col>
      <xdr:colOff>390525</xdr:colOff>
      <xdr:row>87</xdr:row>
      <xdr:rowOff>600075</xdr:rowOff>
    </xdr:to>
    <xdr:sp macro="" textlink="">
      <xdr:nvSpPr>
        <xdr:cNvPr id="65" name="Flecha: cheurón 64">
          <a:extLst>
            <a:ext uri="{FF2B5EF4-FFF2-40B4-BE49-F238E27FC236}">
              <a16:creationId xmlns:a16="http://schemas.microsoft.com/office/drawing/2014/main" id="{00000000-0008-0000-0000-000041000000}"/>
            </a:ext>
          </a:extLst>
        </xdr:cNvPr>
        <xdr:cNvSpPr/>
      </xdr:nvSpPr>
      <xdr:spPr>
        <a:xfrm>
          <a:off x="6457950" y="4047172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228600</xdr:colOff>
      <xdr:row>87</xdr:row>
      <xdr:rowOff>209550</xdr:rowOff>
    </xdr:from>
    <xdr:to>
      <xdr:col>19</xdr:col>
      <xdr:colOff>438150</xdr:colOff>
      <xdr:row>87</xdr:row>
      <xdr:rowOff>561975</xdr:rowOff>
    </xdr:to>
    <xdr:sp macro="" textlink="">
      <xdr:nvSpPr>
        <xdr:cNvPr id="66" name="Flecha: cheurón 65">
          <a:extLst>
            <a:ext uri="{FF2B5EF4-FFF2-40B4-BE49-F238E27FC236}">
              <a16:creationId xmlns:a16="http://schemas.microsoft.com/office/drawing/2014/main" id="{00000000-0008-0000-0000-000042000000}"/>
            </a:ext>
          </a:extLst>
        </xdr:cNvPr>
        <xdr:cNvSpPr/>
      </xdr:nvSpPr>
      <xdr:spPr>
        <a:xfrm>
          <a:off x="22888575" y="404336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180975</xdr:colOff>
      <xdr:row>97</xdr:row>
      <xdr:rowOff>323850</xdr:rowOff>
    </xdr:from>
    <xdr:to>
      <xdr:col>6</xdr:col>
      <xdr:colOff>390525</xdr:colOff>
      <xdr:row>97</xdr:row>
      <xdr:rowOff>676275</xdr:rowOff>
    </xdr:to>
    <xdr:sp macro="" textlink="">
      <xdr:nvSpPr>
        <xdr:cNvPr id="69" name="Flecha: cheurón 68">
          <a:extLst>
            <a:ext uri="{FF2B5EF4-FFF2-40B4-BE49-F238E27FC236}">
              <a16:creationId xmlns:a16="http://schemas.microsoft.com/office/drawing/2014/main" id="{00000000-0008-0000-0000-000045000000}"/>
            </a:ext>
          </a:extLst>
        </xdr:cNvPr>
        <xdr:cNvSpPr/>
      </xdr:nvSpPr>
      <xdr:spPr>
        <a:xfrm>
          <a:off x="6372225" y="316039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161925</xdr:colOff>
      <xdr:row>97</xdr:row>
      <xdr:rowOff>333375</xdr:rowOff>
    </xdr:from>
    <xdr:to>
      <xdr:col>19</xdr:col>
      <xdr:colOff>371475</xdr:colOff>
      <xdr:row>97</xdr:row>
      <xdr:rowOff>685800</xdr:rowOff>
    </xdr:to>
    <xdr:sp macro="" textlink="">
      <xdr:nvSpPr>
        <xdr:cNvPr id="70" name="Flecha: cheurón 69">
          <a:extLst>
            <a:ext uri="{FF2B5EF4-FFF2-40B4-BE49-F238E27FC236}">
              <a16:creationId xmlns:a16="http://schemas.microsoft.com/office/drawing/2014/main" id="{00000000-0008-0000-0000-000046000000}"/>
            </a:ext>
          </a:extLst>
        </xdr:cNvPr>
        <xdr:cNvSpPr/>
      </xdr:nvSpPr>
      <xdr:spPr>
        <a:xfrm>
          <a:off x="8124825" y="3161347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190499</xdr:colOff>
      <xdr:row>97</xdr:row>
      <xdr:rowOff>1007745</xdr:rowOff>
    </xdr:from>
    <xdr:to>
      <xdr:col>2</xdr:col>
      <xdr:colOff>428624</xdr:colOff>
      <xdr:row>99</xdr:row>
      <xdr:rowOff>123825</xdr:rowOff>
    </xdr:to>
    <xdr:sp macro="" textlink="">
      <xdr:nvSpPr>
        <xdr:cNvPr id="71" name="Flecha: cheurón 70">
          <a:extLst>
            <a:ext uri="{FF2B5EF4-FFF2-40B4-BE49-F238E27FC236}">
              <a16:creationId xmlns:a16="http://schemas.microsoft.com/office/drawing/2014/main" id="{00000000-0008-0000-0000-000047000000}"/>
            </a:ext>
          </a:extLst>
        </xdr:cNvPr>
        <xdr:cNvSpPr/>
      </xdr:nvSpPr>
      <xdr:spPr>
        <a:xfrm>
          <a:off x="2238374" y="44365545"/>
          <a:ext cx="238125" cy="44958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190500</xdr:colOff>
      <xdr:row>99</xdr:row>
      <xdr:rowOff>209550</xdr:rowOff>
    </xdr:from>
    <xdr:to>
      <xdr:col>4</xdr:col>
      <xdr:colOff>400050</xdr:colOff>
      <xdr:row>99</xdr:row>
      <xdr:rowOff>552450</xdr:rowOff>
    </xdr:to>
    <xdr:sp macro="" textlink="">
      <xdr:nvSpPr>
        <xdr:cNvPr id="72" name="Flecha: cheurón 71">
          <a:extLst>
            <a:ext uri="{FF2B5EF4-FFF2-40B4-BE49-F238E27FC236}">
              <a16:creationId xmlns:a16="http://schemas.microsoft.com/office/drawing/2014/main" id="{00000000-0008-0000-0000-000048000000}"/>
            </a:ext>
          </a:extLst>
        </xdr:cNvPr>
        <xdr:cNvSpPr/>
      </xdr:nvSpPr>
      <xdr:spPr>
        <a:xfrm>
          <a:off x="4162425" y="44900850"/>
          <a:ext cx="209550" cy="34290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161925</xdr:colOff>
      <xdr:row>99</xdr:row>
      <xdr:rowOff>133350</xdr:rowOff>
    </xdr:from>
    <xdr:to>
      <xdr:col>6</xdr:col>
      <xdr:colOff>371475</xdr:colOff>
      <xdr:row>99</xdr:row>
      <xdr:rowOff>485775</xdr:rowOff>
    </xdr:to>
    <xdr:sp macro="" textlink="">
      <xdr:nvSpPr>
        <xdr:cNvPr id="73" name="Flecha: cheurón 72">
          <a:extLst>
            <a:ext uri="{FF2B5EF4-FFF2-40B4-BE49-F238E27FC236}">
              <a16:creationId xmlns:a16="http://schemas.microsoft.com/office/drawing/2014/main" id="{00000000-0008-0000-0000-000049000000}"/>
            </a:ext>
          </a:extLst>
        </xdr:cNvPr>
        <xdr:cNvSpPr/>
      </xdr:nvSpPr>
      <xdr:spPr>
        <a:xfrm>
          <a:off x="6438900" y="448246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171450</xdr:colOff>
      <xdr:row>99</xdr:row>
      <xdr:rowOff>171450</xdr:rowOff>
    </xdr:from>
    <xdr:to>
      <xdr:col>19</xdr:col>
      <xdr:colOff>381000</xdr:colOff>
      <xdr:row>99</xdr:row>
      <xdr:rowOff>523875</xdr:rowOff>
    </xdr:to>
    <xdr:sp macro="" textlink="">
      <xdr:nvSpPr>
        <xdr:cNvPr id="74" name="Flecha: cheurón 73">
          <a:extLst>
            <a:ext uri="{FF2B5EF4-FFF2-40B4-BE49-F238E27FC236}">
              <a16:creationId xmlns:a16="http://schemas.microsoft.com/office/drawing/2014/main" id="{00000000-0008-0000-0000-00004A000000}"/>
            </a:ext>
          </a:extLst>
        </xdr:cNvPr>
        <xdr:cNvSpPr/>
      </xdr:nvSpPr>
      <xdr:spPr>
        <a:xfrm>
          <a:off x="22831425" y="4486275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209550</xdr:colOff>
      <xdr:row>101</xdr:row>
      <xdr:rowOff>485775</xdr:rowOff>
    </xdr:from>
    <xdr:to>
      <xdr:col>4</xdr:col>
      <xdr:colOff>419100</xdr:colOff>
      <xdr:row>101</xdr:row>
      <xdr:rowOff>838200</xdr:rowOff>
    </xdr:to>
    <xdr:sp macro="" textlink="">
      <xdr:nvSpPr>
        <xdr:cNvPr id="76" name="Flecha: cheurón 75">
          <a:extLst>
            <a:ext uri="{FF2B5EF4-FFF2-40B4-BE49-F238E27FC236}">
              <a16:creationId xmlns:a16="http://schemas.microsoft.com/office/drawing/2014/main" id="{00000000-0008-0000-0000-00004C000000}"/>
            </a:ext>
          </a:extLst>
        </xdr:cNvPr>
        <xdr:cNvSpPr/>
      </xdr:nvSpPr>
      <xdr:spPr>
        <a:xfrm>
          <a:off x="4181475" y="461105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219075</xdr:colOff>
      <xdr:row>101</xdr:row>
      <xdr:rowOff>457200</xdr:rowOff>
    </xdr:from>
    <xdr:to>
      <xdr:col>6</xdr:col>
      <xdr:colOff>428625</xdr:colOff>
      <xdr:row>101</xdr:row>
      <xdr:rowOff>809625</xdr:rowOff>
    </xdr:to>
    <xdr:sp macro="" textlink="">
      <xdr:nvSpPr>
        <xdr:cNvPr id="77" name="Flecha: cheurón 76">
          <a:extLst>
            <a:ext uri="{FF2B5EF4-FFF2-40B4-BE49-F238E27FC236}">
              <a16:creationId xmlns:a16="http://schemas.microsoft.com/office/drawing/2014/main" id="{00000000-0008-0000-0000-00004D000000}"/>
            </a:ext>
          </a:extLst>
        </xdr:cNvPr>
        <xdr:cNvSpPr/>
      </xdr:nvSpPr>
      <xdr:spPr>
        <a:xfrm>
          <a:off x="6496050" y="460819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161925</xdr:colOff>
      <xdr:row>101</xdr:row>
      <xdr:rowOff>447675</xdr:rowOff>
    </xdr:from>
    <xdr:to>
      <xdr:col>19</xdr:col>
      <xdr:colOff>371475</xdr:colOff>
      <xdr:row>101</xdr:row>
      <xdr:rowOff>800100</xdr:rowOff>
    </xdr:to>
    <xdr:sp macro="" textlink="">
      <xdr:nvSpPr>
        <xdr:cNvPr id="78" name="Flecha: cheurón 77">
          <a:extLst>
            <a:ext uri="{FF2B5EF4-FFF2-40B4-BE49-F238E27FC236}">
              <a16:creationId xmlns:a16="http://schemas.microsoft.com/office/drawing/2014/main" id="{00000000-0008-0000-0000-00004E000000}"/>
            </a:ext>
          </a:extLst>
        </xdr:cNvPr>
        <xdr:cNvSpPr/>
      </xdr:nvSpPr>
      <xdr:spPr>
        <a:xfrm>
          <a:off x="22821900" y="460724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200025</xdr:colOff>
      <xdr:row>19</xdr:row>
      <xdr:rowOff>409575</xdr:rowOff>
    </xdr:from>
    <xdr:to>
      <xdr:col>19</xdr:col>
      <xdr:colOff>409575</xdr:colOff>
      <xdr:row>19</xdr:row>
      <xdr:rowOff>762000</xdr:rowOff>
    </xdr:to>
    <xdr:sp macro="" textlink="">
      <xdr:nvSpPr>
        <xdr:cNvPr id="80" name="Flecha: cheurón 79">
          <a:extLst>
            <a:ext uri="{FF2B5EF4-FFF2-40B4-BE49-F238E27FC236}">
              <a16:creationId xmlns:a16="http://schemas.microsoft.com/office/drawing/2014/main" id="{00000000-0008-0000-0000-000050000000}"/>
            </a:ext>
          </a:extLst>
        </xdr:cNvPr>
        <xdr:cNvSpPr/>
      </xdr:nvSpPr>
      <xdr:spPr>
        <a:xfrm>
          <a:off x="22860000" y="5105400"/>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200025</xdr:colOff>
      <xdr:row>28</xdr:row>
      <xdr:rowOff>1504950</xdr:rowOff>
    </xdr:from>
    <xdr:to>
      <xdr:col>6</xdr:col>
      <xdr:colOff>409575</xdr:colOff>
      <xdr:row>28</xdr:row>
      <xdr:rowOff>1857375</xdr:rowOff>
    </xdr:to>
    <xdr:sp macro="" textlink="">
      <xdr:nvSpPr>
        <xdr:cNvPr id="81" name="Flecha: cheurón 80">
          <a:extLst>
            <a:ext uri="{FF2B5EF4-FFF2-40B4-BE49-F238E27FC236}">
              <a16:creationId xmlns:a16="http://schemas.microsoft.com/office/drawing/2014/main" id="{00000000-0008-0000-0000-000051000000}"/>
            </a:ext>
          </a:extLst>
        </xdr:cNvPr>
        <xdr:cNvSpPr/>
      </xdr:nvSpPr>
      <xdr:spPr>
        <a:xfrm>
          <a:off x="6477000" y="10734675"/>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19</xdr:col>
      <xdr:colOff>171450</xdr:colOff>
      <xdr:row>28</xdr:row>
      <xdr:rowOff>1524000</xdr:rowOff>
    </xdr:from>
    <xdr:to>
      <xdr:col>19</xdr:col>
      <xdr:colOff>381000</xdr:colOff>
      <xdr:row>28</xdr:row>
      <xdr:rowOff>1876425</xdr:rowOff>
    </xdr:to>
    <xdr:sp macro="" textlink="">
      <xdr:nvSpPr>
        <xdr:cNvPr id="82" name="Flecha: cheurón 81">
          <a:extLst>
            <a:ext uri="{FF2B5EF4-FFF2-40B4-BE49-F238E27FC236}">
              <a16:creationId xmlns:a16="http://schemas.microsoft.com/office/drawing/2014/main" id="{00000000-0008-0000-0000-000052000000}"/>
            </a:ext>
          </a:extLst>
        </xdr:cNvPr>
        <xdr:cNvSpPr/>
      </xdr:nvSpPr>
      <xdr:spPr>
        <a:xfrm>
          <a:off x="22831425" y="10753725"/>
          <a:ext cx="209550" cy="352425"/>
        </a:xfrm>
        <a:prstGeom prst="chevron">
          <a:avLst/>
        </a:prstGeom>
        <a:solidFill>
          <a:srgbClr val="9900CC"/>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200025</xdr:colOff>
      <xdr:row>17</xdr:row>
      <xdr:rowOff>171450</xdr:rowOff>
    </xdr:from>
    <xdr:to>
      <xdr:col>8</xdr:col>
      <xdr:colOff>409575</xdr:colOff>
      <xdr:row>17</xdr:row>
      <xdr:rowOff>523875</xdr:rowOff>
    </xdr:to>
    <xdr:sp macro="" textlink="">
      <xdr:nvSpPr>
        <xdr:cNvPr id="75" name="Flecha: cheurón 5">
          <a:extLst>
            <a:ext uri="{FF2B5EF4-FFF2-40B4-BE49-F238E27FC236}">
              <a16:creationId xmlns:a16="http://schemas.microsoft.com/office/drawing/2014/main" id="{00000000-0008-0000-0000-00004B000000}"/>
            </a:ext>
          </a:extLst>
        </xdr:cNvPr>
        <xdr:cNvSpPr/>
      </xdr:nvSpPr>
      <xdr:spPr>
        <a:xfrm>
          <a:off x="8296275" y="369570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171450</xdr:colOff>
      <xdr:row>26</xdr:row>
      <xdr:rowOff>581025</xdr:rowOff>
    </xdr:from>
    <xdr:to>
      <xdr:col>8</xdr:col>
      <xdr:colOff>381000</xdr:colOff>
      <xdr:row>26</xdr:row>
      <xdr:rowOff>933450</xdr:rowOff>
    </xdr:to>
    <xdr:sp macro="" textlink="">
      <xdr:nvSpPr>
        <xdr:cNvPr id="83" name="Flecha: cheurón 9">
          <a:extLst>
            <a:ext uri="{FF2B5EF4-FFF2-40B4-BE49-F238E27FC236}">
              <a16:creationId xmlns:a16="http://schemas.microsoft.com/office/drawing/2014/main" id="{00000000-0008-0000-0000-000053000000}"/>
            </a:ext>
          </a:extLst>
        </xdr:cNvPr>
        <xdr:cNvSpPr/>
      </xdr:nvSpPr>
      <xdr:spPr>
        <a:xfrm>
          <a:off x="8267700" y="81057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114300</xdr:colOff>
      <xdr:row>35</xdr:row>
      <xdr:rowOff>352425</xdr:rowOff>
    </xdr:from>
    <xdr:to>
      <xdr:col>8</xdr:col>
      <xdr:colOff>323850</xdr:colOff>
      <xdr:row>35</xdr:row>
      <xdr:rowOff>704850</xdr:rowOff>
    </xdr:to>
    <xdr:sp macro="" textlink="">
      <xdr:nvSpPr>
        <xdr:cNvPr id="84" name="Flecha: cheurón 13">
          <a:extLst>
            <a:ext uri="{FF2B5EF4-FFF2-40B4-BE49-F238E27FC236}">
              <a16:creationId xmlns:a16="http://schemas.microsoft.com/office/drawing/2014/main" id="{00000000-0008-0000-0000-000054000000}"/>
            </a:ext>
          </a:extLst>
        </xdr:cNvPr>
        <xdr:cNvSpPr/>
      </xdr:nvSpPr>
      <xdr:spPr>
        <a:xfrm>
          <a:off x="10130367" y="13848292"/>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152400</xdr:colOff>
      <xdr:row>37</xdr:row>
      <xdr:rowOff>304800</xdr:rowOff>
    </xdr:from>
    <xdr:to>
      <xdr:col>8</xdr:col>
      <xdr:colOff>361950</xdr:colOff>
      <xdr:row>37</xdr:row>
      <xdr:rowOff>657225</xdr:rowOff>
    </xdr:to>
    <xdr:sp macro="" textlink="">
      <xdr:nvSpPr>
        <xdr:cNvPr id="85" name="Flecha: cheurón 17">
          <a:extLst>
            <a:ext uri="{FF2B5EF4-FFF2-40B4-BE49-F238E27FC236}">
              <a16:creationId xmlns:a16="http://schemas.microsoft.com/office/drawing/2014/main" id="{00000000-0008-0000-0000-000055000000}"/>
            </a:ext>
          </a:extLst>
        </xdr:cNvPr>
        <xdr:cNvSpPr/>
      </xdr:nvSpPr>
      <xdr:spPr>
        <a:xfrm>
          <a:off x="10168467" y="15180733"/>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142875</xdr:colOff>
      <xdr:row>48</xdr:row>
      <xdr:rowOff>657225</xdr:rowOff>
    </xdr:from>
    <xdr:to>
      <xdr:col>8</xdr:col>
      <xdr:colOff>352425</xdr:colOff>
      <xdr:row>48</xdr:row>
      <xdr:rowOff>1009650</xdr:rowOff>
    </xdr:to>
    <xdr:sp macro="" textlink="">
      <xdr:nvSpPr>
        <xdr:cNvPr id="86" name="Flecha: cheurón 21">
          <a:extLst>
            <a:ext uri="{FF2B5EF4-FFF2-40B4-BE49-F238E27FC236}">
              <a16:creationId xmlns:a16="http://schemas.microsoft.com/office/drawing/2014/main" id="{00000000-0008-0000-0000-000056000000}"/>
            </a:ext>
          </a:extLst>
        </xdr:cNvPr>
        <xdr:cNvSpPr/>
      </xdr:nvSpPr>
      <xdr:spPr>
        <a:xfrm>
          <a:off x="8239125" y="193738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171450</xdr:colOff>
      <xdr:row>50</xdr:row>
      <xdr:rowOff>295275</xdr:rowOff>
    </xdr:from>
    <xdr:to>
      <xdr:col>8</xdr:col>
      <xdr:colOff>381000</xdr:colOff>
      <xdr:row>50</xdr:row>
      <xdr:rowOff>647700</xdr:rowOff>
    </xdr:to>
    <xdr:sp macro="" textlink="">
      <xdr:nvSpPr>
        <xdr:cNvPr id="87" name="Flecha: cheurón 25">
          <a:extLst>
            <a:ext uri="{FF2B5EF4-FFF2-40B4-BE49-F238E27FC236}">
              <a16:creationId xmlns:a16="http://schemas.microsoft.com/office/drawing/2014/main" id="{00000000-0008-0000-0000-000057000000}"/>
            </a:ext>
          </a:extLst>
        </xdr:cNvPr>
        <xdr:cNvSpPr/>
      </xdr:nvSpPr>
      <xdr:spPr>
        <a:xfrm>
          <a:off x="8267700" y="207835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171450</xdr:colOff>
      <xdr:row>52</xdr:row>
      <xdr:rowOff>847725</xdr:rowOff>
    </xdr:from>
    <xdr:to>
      <xdr:col>8</xdr:col>
      <xdr:colOff>381000</xdr:colOff>
      <xdr:row>52</xdr:row>
      <xdr:rowOff>1200150</xdr:rowOff>
    </xdr:to>
    <xdr:sp macro="" textlink="">
      <xdr:nvSpPr>
        <xdr:cNvPr id="88" name="Flecha: cheurón 29">
          <a:extLst>
            <a:ext uri="{FF2B5EF4-FFF2-40B4-BE49-F238E27FC236}">
              <a16:creationId xmlns:a16="http://schemas.microsoft.com/office/drawing/2014/main" id="{00000000-0008-0000-0000-000058000000}"/>
            </a:ext>
          </a:extLst>
        </xdr:cNvPr>
        <xdr:cNvSpPr/>
      </xdr:nvSpPr>
      <xdr:spPr>
        <a:xfrm>
          <a:off x="8267700" y="2256472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190500</xdr:colOff>
      <xdr:row>54</xdr:row>
      <xdr:rowOff>723900</xdr:rowOff>
    </xdr:from>
    <xdr:to>
      <xdr:col>8</xdr:col>
      <xdr:colOff>400050</xdr:colOff>
      <xdr:row>54</xdr:row>
      <xdr:rowOff>1076325</xdr:rowOff>
    </xdr:to>
    <xdr:sp macro="" textlink="">
      <xdr:nvSpPr>
        <xdr:cNvPr id="89" name="Flecha: cheurón 33">
          <a:extLst>
            <a:ext uri="{FF2B5EF4-FFF2-40B4-BE49-F238E27FC236}">
              <a16:creationId xmlns:a16="http://schemas.microsoft.com/office/drawing/2014/main" id="{00000000-0008-0000-0000-000059000000}"/>
            </a:ext>
          </a:extLst>
        </xdr:cNvPr>
        <xdr:cNvSpPr/>
      </xdr:nvSpPr>
      <xdr:spPr>
        <a:xfrm>
          <a:off x="8286750" y="247459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209550</xdr:colOff>
      <xdr:row>56</xdr:row>
      <xdr:rowOff>314325</xdr:rowOff>
    </xdr:from>
    <xdr:to>
      <xdr:col>8</xdr:col>
      <xdr:colOff>419100</xdr:colOff>
      <xdr:row>56</xdr:row>
      <xdr:rowOff>666750</xdr:rowOff>
    </xdr:to>
    <xdr:sp macro="" textlink="">
      <xdr:nvSpPr>
        <xdr:cNvPr id="90" name="Flecha: cheurón 37">
          <a:extLst>
            <a:ext uri="{FF2B5EF4-FFF2-40B4-BE49-F238E27FC236}">
              <a16:creationId xmlns:a16="http://schemas.microsoft.com/office/drawing/2014/main" id="{00000000-0008-0000-0000-00005A000000}"/>
            </a:ext>
          </a:extLst>
        </xdr:cNvPr>
        <xdr:cNvSpPr/>
      </xdr:nvSpPr>
      <xdr:spPr>
        <a:xfrm>
          <a:off x="8305800" y="264604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123825</xdr:colOff>
      <xdr:row>67</xdr:row>
      <xdr:rowOff>304800</xdr:rowOff>
    </xdr:from>
    <xdr:to>
      <xdr:col>8</xdr:col>
      <xdr:colOff>333375</xdr:colOff>
      <xdr:row>67</xdr:row>
      <xdr:rowOff>657225</xdr:rowOff>
    </xdr:to>
    <xdr:sp macro="" textlink="">
      <xdr:nvSpPr>
        <xdr:cNvPr id="91" name="Flecha: cheurón 41">
          <a:extLst>
            <a:ext uri="{FF2B5EF4-FFF2-40B4-BE49-F238E27FC236}">
              <a16:creationId xmlns:a16="http://schemas.microsoft.com/office/drawing/2014/main" id="{00000000-0008-0000-0000-00005B000000}"/>
            </a:ext>
          </a:extLst>
        </xdr:cNvPr>
        <xdr:cNvSpPr/>
      </xdr:nvSpPr>
      <xdr:spPr>
        <a:xfrm>
          <a:off x="10139892" y="2570480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142875</xdr:colOff>
      <xdr:row>69</xdr:row>
      <xdr:rowOff>409575</xdr:rowOff>
    </xdr:from>
    <xdr:to>
      <xdr:col>8</xdr:col>
      <xdr:colOff>352425</xdr:colOff>
      <xdr:row>69</xdr:row>
      <xdr:rowOff>762000</xdr:rowOff>
    </xdr:to>
    <xdr:sp macro="" textlink="">
      <xdr:nvSpPr>
        <xdr:cNvPr id="92" name="Flecha: cheurón 45">
          <a:extLst>
            <a:ext uri="{FF2B5EF4-FFF2-40B4-BE49-F238E27FC236}">
              <a16:creationId xmlns:a16="http://schemas.microsoft.com/office/drawing/2014/main" id="{00000000-0008-0000-0000-00005C000000}"/>
            </a:ext>
          </a:extLst>
        </xdr:cNvPr>
        <xdr:cNvSpPr/>
      </xdr:nvSpPr>
      <xdr:spPr>
        <a:xfrm>
          <a:off x="10158942" y="269271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142875</xdr:colOff>
      <xdr:row>79</xdr:row>
      <xdr:rowOff>581025</xdr:rowOff>
    </xdr:from>
    <xdr:to>
      <xdr:col>8</xdr:col>
      <xdr:colOff>352425</xdr:colOff>
      <xdr:row>79</xdr:row>
      <xdr:rowOff>933450</xdr:rowOff>
    </xdr:to>
    <xdr:sp macro="" textlink="">
      <xdr:nvSpPr>
        <xdr:cNvPr id="93" name="Flecha: cheurón 49">
          <a:extLst>
            <a:ext uri="{FF2B5EF4-FFF2-40B4-BE49-F238E27FC236}">
              <a16:creationId xmlns:a16="http://schemas.microsoft.com/office/drawing/2014/main" id="{00000000-0008-0000-0000-00005D000000}"/>
            </a:ext>
          </a:extLst>
        </xdr:cNvPr>
        <xdr:cNvSpPr/>
      </xdr:nvSpPr>
      <xdr:spPr>
        <a:xfrm>
          <a:off x="8239125" y="349281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161925</xdr:colOff>
      <xdr:row>81</xdr:row>
      <xdr:rowOff>276225</xdr:rowOff>
    </xdr:from>
    <xdr:to>
      <xdr:col>8</xdr:col>
      <xdr:colOff>371475</xdr:colOff>
      <xdr:row>81</xdr:row>
      <xdr:rowOff>628650</xdr:rowOff>
    </xdr:to>
    <xdr:sp macro="" textlink="">
      <xdr:nvSpPr>
        <xdr:cNvPr id="94" name="Flecha: cheurón 53">
          <a:extLst>
            <a:ext uri="{FF2B5EF4-FFF2-40B4-BE49-F238E27FC236}">
              <a16:creationId xmlns:a16="http://schemas.microsoft.com/office/drawing/2014/main" id="{00000000-0008-0000-0000-00005E000000}"/>
            </a:ext>
          </a:extLst>
        </xdr:cNvPr>
        <xdr:cNvSpPr/>
      </xdr:nvSpPr>
      <xdr:spPr>
        <a:xfrm>
          <a:off x="8258175" y="363283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180975</xdr:colOff>
      <xdr:row>83</xdr:row>
      <xdr:rowOff>485775</xdr:rowOff>
    </xdr:from>
    <xdr:to>
      <xdr:col>8</xdr:col>
      <xdr:colOff>390525</xdr:colOff>
      <xdr:row>83</xdr:row>
      <xdr:rowOff>838200</xdr:rowOff>
    </xdr:to>
    <xdr:sp macro="" textlink="">
      <xdr:nvSpPr>
        <xdr:cNvPr id="95" name="Flecha: cheurón 57">
          <a:extLst>
            <a:ext uri="{FF2B5EF4-FFF2-40B4-BE49-F238E27FC236}">
              <a16:creationId xmlns:a16="http://schemas.microsoft.com/office/drawing/2014/main" id="{00000000-0008-0000-0000-00005F000000}"/>
            </a:ext>
          </a:extLst>
        </xdr:cNvPr>
        <xdr:cNvSpPr/>
      </xdr:nvSpPr>
      <xdr:spPr>
        <a:xfrm>
          <a:off x="8277225" y="377380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209550</xdr:colOff>
      <xdr:row>85</xdr:row>
      <xdr:rowOff>333375</xdr:rowOff>
    </xdr:from>
    <xdr:to>
      <xdr:col>8</xdr:col>
      <xdr:colOff>419100</xdr:colOff>
      <xdr:row>85</xdr:row>
      <xdr:rowOff>685800</xdr:rowOff>
    </xdr:to>
    <xdr:sp macro="" textlink="">
      <xdr:nvSpPr>
        <xdr:cNvPr id="96" name="Flecha: cheurón 61">
          <a:extLst>
            <a:ext uri="{FF2B5EF4-FFF2-40B4-BE49-F238E27FC236}">
              <a16:creationId xmlns:a16="http://schemas.microsoft.com/office/drawing/2014/main" id="{00000000-0008-0000-0000-000060000000}"/>
            </a:ext>
          </a:extLst>
        </xdr:cNvPr>
        <xdr:cNvSpPr/>
      </xdr:nvSpPr>
      <xdr:spPr>
        <a:xfrm>
          <a:off x="8305800" y="391858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171450</xdr:colOff>
      <xdr:row>87</xdr:row>
      <xdr:rowOff>304800</xdr:rowOff>
    </xdr:from>
    <xdr:to>
      <xdr:col>8</xdr:col>
      <xdr:colOff>381000</xdr:colOff>
      <xdr:row>87</xdr:row>
      <xdr:rowOff>657225</xdr:rowOff>
    </xdr:to>
    <xdr:sp macro="" textlink="">
      <xdr:nvSpPr>
        <xdr:cNvPr id="97" name="Flecha: cheurón 65">
          <a:extLst>
            <a:ext uri="{FF2B5EF4-FFF2-40B4-BE49-F238E27FC236}">
              <a16:creationId xmlns:a16="http://schemas.microsoft.com/office/drawing/2014/main" id="{00000000-0008-0000-0000-000061000000}"/>
            </a:ext>
          </a:extLst>
        </xdr:cNvPr>
        <xdr:cNvSpPr/>
      </xdr:nvSpPr>
      <xdr:spPr>
        <a:xfrm>
          <a:off x="8267700" y="405288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161925</xdr:colOff>
      <xdr:row>97</xdr:row>
      <xdr:rowOff>333375</xdr:rowOff>
    </xdr:from>
    <xdr:to>
      <xdr:col>8</xdr:col>
      <xdr:colOff>371475</xdr:colOff>
      <xdr:row>97</xdr:row>
      <xdr:rowOff>685800</xdr:rowOff>
    </xdr:to>
    <xdr:sp macro="" textlink="">
      <xdr:nvSpPr>
        <xdr:cNvPr id="98" name="Flecha: cheurón 69">
          <a:extLst>
            <a:ext uri="{FF2B5EF4-FFF2-40B4-BE49-F238E27FC236}">
              <a16:creationId xmlns:a16="http://schemas.microsoft.com/office/drawing/2014/main" id="{00000000-0008-0000-0000-000062000000}"/>
            </a:ext>
          </a:extLst>
        </xdr:cNvPr>
        <xdr:cNvSpPr/>
      </xdr:nvSpPr>
      <xdr:spPr>
        <a:xfrm>
          <a:off x="10177992" y="37358108"/>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142875</xdr:colOff>
      <xdr:row>99</xdr:row>
      <xdr:rowOff>142875</xdr:rowOff>
    </xdr:from>
    <xdr:to>
      <xdr:col>8</xdr:col>
      <xdr:colOff>352425</xdr:colOff>
      <xdr:row>99</xdr:row>
      <xdr:rowOff>495300</xdr:rowOff>
    </xdr:to>
    <xdr:sp macro="" textlink="">
      <xdr:nvSpPr>
        <xdr:cNvPr id="99" name="Flecha: cheurón 73">
          <a:extLst>
            <a:ext uri="{FF2B5EF4-FFF2-40B4-BE49-F238E27FC236}">
              <a16:creationId xmlns:a16="http://schemas.microsoft.com/office/drawing/2014/main" id="{00000000-0008-0000-0000-000063000000}"/>
            </a:ext>
          </a:extLst>
        </xdr:cNvPr>
        <xdr:cNvSpPr/>
      </xdr:nvSpPr>
      <xdr:spPr>
        <a:xfrm>
          <a:off x="8239125" y="448341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161925</xdr:colOff>
      <xdr:row>101</xdr:row>
      <xdr:rowOff>466725</xdr:rowOff>
    </xdr:from>
    <xdr:to>
      <xdr:col>8</xdr:col>
      <xdr:colOff>371475</xdr:colOff>
      <xdr:row>101</xdr:row>
      <xdr:rowOff>819150</xdr:rowOff>
    </xdr:to>
    <xdr:sp macro="" textlink="">
      <xdr:nvSpPr>
        <xdr:cNvPr id="100" name="Flecha: cheurón 77">
          <a:extLst>
            <a:ext uri="{FF2B5EF4-FFF2-40B4-BE49-F238E27FC236}">
              <a16:creationId xmlns:a16="http://schemas.microsoft.com/office/drawing/2014/main" id="{00000000-0008-0000-0000-000064000000}"/>
            </a:ext>
          </a:extLst>
        </xdr:cNvPr>
        <xdr:cNvSpPr/>
      </xdr:nvSpPr>
      <xdr:spPr>
        <a:xfrm>
          <a:off x="8258175" y="460914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238125</xdr:colOff>
      <xdr:row>28</xdr:row>
      <xdr:rowOff>1485900</xdr:rowOff>
    </xdr:from>
    <xdr:to>
      <xdr:col>8</xdr:col>
      <xdr:colOff>447675</xdr:colOff>
      <xdr:row>28</xdr:row>
      <xdr:rowOff>1838325</xdr:rowOff>
    </xdr:to>
    <xdr:sp macro="" textlink="">
      <xdr:nvSpPr>
        <xdr:cNvPr id="102" name="Flecha: cheurón 81">
          <a:extLst>
            <a:ext uri="{FF2B5EF4-FFF2-40B4-BE49-F238E27FC236}">
              <a16:creationId xmlns:a16="http://schemas.microsoft.com/office/drawing/2014/main" id="{00000000-0008-0000-0000-000066000000}"/>
            </a:ext>
          </a:extLst>
        </xdr:cNvPr>
        <xdr:cNvSpPr/>
      </xdr:nvSpPr>
      <xdr:spPr>
        <a:xfrm>
          <a:off x="8334375" y="1071562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144995</xdr:colOff>
      <xdr:row>19</xdr:row>
      <xdr:rowOff>1376894</xdr:rowOff>
    </xdr:from>
    <xdr:to>
      <xdr:col>4</xdr:col>
      <xdr:colOff>354545</xdr:colOff>
      <xdr:row>20</xdr:row>
      <xdr:rowOff>0</xdr:rowOff>
    </xdr:to>
    <xdr:sp macro="" textlink="">
      <xdr:nvSpPr>
        <xdr:cNvPr id="103" name="Flecha: cheurón 3">
          <a:extLst>
            <a:ext uri="{FF2B5EF4-FFF2-40B4-BE49-F238E27FC236}">
              <a16:creationId xmlns:a16="http://schemas.microsoft.com/office/drawing/2014/main" id="{00000000-0008-0000-0000-000067000000}"/>
            </a:ext>
          </a:extLst>
        </xdr:cNvPr>
        <xdr:cNvSpPr/>
      </xdr:nvSpPr>
      <xdr:spPr>
        <a:xfrm>
          <a:off x="4208995" y="6042027"/>
          <a:ext cx="209550" cy="54927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200025</xdr:colOff>
      <xdr:row>17</xdr:row>
      <xdr:rowOff>238125</xdr:rowOff>
    </xdr:from>
    <xdr:to>
      <xdr:col>10</xdr:col>
      <xdr:colOff>409575</xdr:colOff>
      <xdr:row>17</xdr:row>
      <xdr:rowOff>590550</xdr:rowOff>
    </xdr:to>
    <xdr:sp macro="" textlink="">
      <xdr:nvSpPr>
        <xdr:cNvPr id="104" name="Flecha: cheurón 5">
          <a:extLst>
            <a:ext uri="{FF2B5EF4-FFF2-40B4-BE49-F238E27FC236}">
              <a16:creationId xmlns:a16="http://schemas.microsoft.com/office/drawing/2014/main" id="{00000000-0008-0000-0000-000068000000}"/>
            </a:ext>
          </a:extLst>
        </xdr:cNvPr>
        <xdr:cNvSpPr/>
      </xdr:nvSpPr>
      <xdr:spPr>
        <a:xfrm>
          <a:off x="12036425" y="3726392"/>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171450</xdr:colOff>
      <xdr:row>26</xdr:row>
      <xdr:rowOff>523875</xdr:rowOff>
    </xdr:from>
    <xdr:to>
      <xdr:col>10</xdr:col>
      <xdr:colOff>381000</xdr:colOff>
      <xdr:row>26</xdr:row>
      <xdr:rowOff>876300</xdr:rowOff>
    </xdr:to>
    <xdr:sp macro="" textlink="">
      <xdr:nvSpPr>
        <xdr:cNvPr id="105" name="Flecha: cheurón 9">
          <a:extLst>
            <a:ext uri="{FF2B5EF4-FFF2-40B4-BE49-F238E27FC236}">
              <a16:creationId xmlns:a16="http://schemas.microsoft.com/office/drawing/2014/main" id="{00000000-0008-0000-0000-000069000000}"/>
            </a:ext>
          </a:extLst>
        </xdr:cNvPr>
        <xdr:cNvSpPr/>
      </xdr:nvSpPr>
      <xdr:spPr>
        <a:xfrm>
          <a:off x="10144125" y="804862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114300</xdr:colOff>
      <xdr:row>35</xdr:row>
      <xdr:rowOff>352425</xdr:rowOff>
    </xdr:from>
    <xdr:to>
      <xdr:col>10</xdr:col>
      <xdr:colOff>323850</xdr:colOff>
      <xdr:row>35</xdr:row>
      <xdr:rowOff>704850</xdr:rowOff>
    </xdr:to>
    <xdr:sp macro="" textlink="">
      <xdr:nvSpPr>
        <xdr:cNvPr id="106" name="Flecha: cheurón 13">
          <a:extLst>
            <a:ext uri="{FF2B5EF4-FFF2-40B4-BE49-F238E27FC236}">
              <a16:creationId xmlns:a16="http://schemas.microsoft.com/office/drawing/2014/main" id="{00000000-0008-0000-0000-00006A000000}"/>
            </a:ext>
          </a:extLst>
        </xdr:cNvPr>
        <xdr:cNvSpPr/>
      </xdr:nvSpPr>
      <xdr:spPr>
        <a:xfrm>
          <a:off x="11950700" y="13848292"/>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152400</xdr:colOff>
      <xdr:row>37</xdr:row>
      <xdr:rowOff>304800</xdr:rowOff>
    </xdr:from>
    <xdr:to>
      <xdr:col>10</xdr:col>
      <xdr:colOff>361950</xdr:colOff>
      <xdr:row>37</xdr:row>
      <xdr:rowOff>657225</xdr:rowOff>
    </xdr:to>
    <xdr:sp macro="" textlink="">
      <xdr:nvSpPr>
        <xdr:cNvPr id="107" name="Flecha: cheurón 17">
          <a:extLst>
            <a:ext uri="{FF2B5EF4-FFF2-40B4-BE49-F238E27FC236}">
              <a16:creationId xmlns:a16="http://schemas.microsoft.com/office/drawing/2014/main" id="{00000000-0008-0000-0000-00006B000000}"/>
            </a:ext>
          </a:extLst>
        </xdr:cNvPr>
        <xdr:cNvSpPr/>
      </xdr:nvSpPr>
      <xdr:spPr>
        <a:xfrm>
          <a:off x="11988800" y="15180733"/>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142875</xdr:colOff>
      <xdr:row>48</xdr:row>
      <xdr:rowOff>676275</xdr:rowOff>
    </xdr:from>
    <xdr:to>
      <xdr:col>10</xdr:col>
      <xdr:colOff>352425</xdr:colOff>
      <xdr:row>48</xdr:row>
      <xdr:rowOff>1028700</xdr:rowOff>
    </xdr:to>
    <xdr:sp macro="" textlink="">
      <xdr:nvSpPr>
        <xdr:cNvPr id="108" name="Flecha: cheurón 21">
          <a:extLst>
            <a:ext uri="{FF2B5EF4-FFF2-40B4-BE49-F238E27FC236}">
              <a16:creationId xmlns:a16="http://schemas.microsoft.com/office/drawing/2014/main" id="{00000000-0008-0000-0000-00006C000000}"/>
            </a:ext>
          </a:extLst>
        </xdr:cNvPr>
        <xdr:cNvSpPr/>
      </xdr:nvSpPr>
      <xdr:spPr>
        <a:xfrm>
          <a:off x="10115550" y="19392900"/>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190500</xdr:colOff>
      <xdr:row>50</xdr:row>
      <xdr:rowOff>266700</xdr:rowOff>
    </xdr:from>
    <xdr:to>
      <xdr:col>10</xdr:col>
      <xdr:colOff>400050</xdr:colOff>
      <xdr:row>50</xdr:row>
      <xdr:rowOff>619125</xdr:rowOff>
    </xdr:to>
    <xdr:sp macro="" textlink="">
      <xdr:nvSpPr>
        <xdr:cNvPr id="109" name="Flecha: cheurón 25">
          <a:extLst>
            <a:ext uri="{FF2B5EF4-FFF2-40B4-BE49-F238E27FC236}">
              <a16:creationId xmlns:a16="http://schemas.microsoft.com/office/drawing/2014/main" id="{00000000-0008-0000-0000-00006D000000}"/>
            </a:ext>
          </a:extLst>
        </xdr:cNvPr>
        <xdr:cNvSpPr/>
      </xdr:nvSpPr>
      <xdr:spPr>
        <a:xfrm>
          <a:off x="12026900" y="19486033"/>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171450</xdr:colOff>
      <xdr:row>52</xdr:row>
      <xdr:rowOff>828675</xdr:rowOff>
    </xdr:from>
    <xdr:to>
      <xdr:col>10</xdr:col>
      <xdr:colOff>381000</xdr:colOff>
      <xdr:row>52</xdr:row>
      <xdr:rowOff>1181100</xdr:rowOff>
    </xdr:to>
    <xdr:sp macro="" textlink="">
      <xdr:nvSpPr>
        <xdr:cNvPr id="110" name="Flecha: cheurón 29">
          <a:extLst>
            <a:ext uri="{FF2B5EF4-FFF2-40B4-BE49-F238E27FC236}">
              <a16:creationId xmlns:a16="http://schemas.microsoft.com/office/drawing/2014/main" id="{00000000-0008-0000-0000-00006E000000}"/>
            </a:ext>
          </a:extLst>
        </xdr:cNvPr>
        <xdr:cNvSpPr/>
      </xdr:nvSpPr>
      <xdr:spPr>
        <a:xfrm>
          <a:off x="10144125" y="225456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180975</xdr:colOff>
      <xdr:row>54</xdr:row>
      <xdr:rowOff>666750</xdr:rowOff>
    </xdr:from>
    <xdr:to>
      <xdr:col>10</xdr:col>
      <xdr:colOff>390525</xdr:colOff>
      <xdr:row>54</xdr:row>
      <xdr:rowOff>1019175</xdr:rowOff>
    </xdr:to>
    <xdr:sp macro="" textlink="">
      <xdr:nvSpPr>
        <xdr:cNvPr id="111" name="Flecha: cheurón 33">
          <a:extLst>
            <a:ext uri="{FF2B5EF4-FFF2-40B4-BE49-F238E27FC236}">
              <a16:creationId xmlns:a16="http://schemas.microsoft.com/office/drawing/2014/main" id="{00000000-0008-0000-0000-00006F000000}"/>
            </a:ext>
          </a:extLst>
        </xdr:cNvPr>
        <xdr:cNvSpPr/>
      </xdr:nvSpPr>
      <xdr:spPr>
        <a:xfrm>
          <a:off x="10153650" y="24688800"/>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180975</xdr:colOff>
      <xdr:row>56</xdr:row>
      <xdr:rowOff>361950</xdr:rowOff>
    </xdr:from>
    <xdr:to>
      <xdr:col>10</xdr:col>
      <xdr:colOff>390525</xdr:colOff>
      <xdr:row>56</xdr:row>
      <xdr:rowOff>714375</xdr:rowOff>
    </xdr:to>
    <xdr:sp macro="" textlink="">
      <xdr:nvSpPr>
        <xdr:cNvPr id="112" name="Flecha: cheurón 37">
          <a:extLst>
            <a:ext uri="{FF2B5EF4-FFF2-40B4-BE49-F238E27FC236}">
              <a16:creationId xmlns:a16="http://schemas.microsoft.com/office/drawing/2014/main" id="{00000000-0008-0000-0000-000070000000}"/>
            </a:ext>
          </a:extLst>
        </xdr:cNvPr>
        <xdr:cNvSpPr/>
      </xdr:nvSpPr>
      <xdr:spPr>
        <a:xfrm>
          <a:off x="10153650" y="265080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123825</xdr:colOff>
      <xdr:row>67</xdr:row>
      <xdr:rowOff>304800</xdr:rowOff>
    </xdr:from>
    <xdr:to>
      <xdr:col>10</xdr:col>
      <xdr:colOff>333375</xdr:colOff>
      <xdr:row>67</xdr:row>
      <xdr:rowOff>657225</xdr:rowOff>
    </xdr:to>
    <xdr:sp macro="" textlink="">
      <xdr:nvSpPr>
        <xdr:cNvPr id="113" name="Flecha: cheurón 41">
          <a:extLst>
            <a:ext uri="{FF2B5EF4-FFF2-40B4-BE49-F238E27FC236}">
              <a16:creationId xmlns:a16="http://schemas.microsoft.com/office/drawing/2014/main" id="{00000000-0008-0000-0000-000071000000}"/>
            </a:ext>
          </a:extLst>
        </xdr:cNvPr>
        <xdr:cNvSpPr/>
      </xdr:nvSpPr>
      <xdr:spPr>
        <a:xfrm>
          <a:off x="11960225" y="25704800"/>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142875</xdr:colOff>
      <xdr:row>69</xdr:row>
      <xdr:rowOff>409575</xdr:rowOff>
    </xdr:from>
    <xdr:to>
      <xdr:col>10</xdr:col>
      <xdr:colOff>352425</xdr:colOff>
      <xdr:row>69</xdr:row>
      <xdr:rowOff>762000</xdr:rowOff>
    </xdr:to>
    <xdr:sp macro="" textlink="">
      <xdr:nvSpPr>
        <xdr:cNvPr id="114" name="Flecha: cheurón 45">
          <a:extLst>
            <a:ext uri="{FF2B5EF4-FFF2-40B4-BE49-F238E27FC236}">
              <a16:creationId xmlns:a16="http://schemas.microsoft.com/office/drawing/2014/main" id="{00000000-0008-0000-0000-000072000000}"/>
            </a:ext>
          </a:extLst>
        </xdr:cNvPr>
        <xdr:cNvSpPr/>
      </xdr:nvSpPr>
      <xdr:spPr>
        <a:xfrm>
          <a:off x="11979275" y="269271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152400</xdr:colOff>
      <xdr:row>79</xdr:row>
      <xdr:rowOff>504825</xdr:rowOff>
    </xdr:from>
    <xdr:to>
      <xdr:col>10</xdr:col>
      <xdr:colOff>361950</xdr:colOff>
      <xdr:row>79</xdr:row>
      <xdr:rowOff>857250</xdr:rowOff>
    </xdr:to>
    <xdr:sp macro="" textlink="">
      <xdr:nvSpPr>
        <xdr:cNvPr id="115" name="Flecha: cheurón 49">
          <a:extLst>
            <a:ext uri="{FF2B5EF4-FFF2-40B4-BE49-F238E27FC236}">
              <a16:creationId xmlns:a16="http://schemas.microsoft.com/office/drawing/2014/main" id="{00000000-0008-0000-0000-000073000000}"/>
            </a:ext>
          </a:extLst>
        </xdr:cNvPr>
        <xdr:cNvSpPr/>
      </xdr:nvSpPr>
      <xdr:spPr>
        <a:xfrm>
          <a:off x="10125075" y="34851975"/>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142875</xdr:colOff>
      <xdr:row>81</xdr:row>
      <xdr:rowOff>266700</xdr:rowOff>
    </xdr:from>
    <xdr:to>
      <xdr:col>10</xdr:col>
      <xdr:colOff>352425</xdr:colOff>
      <xdr:row>81</xdr:row>
      <xdr:rowOff>619125</xdr:rowOff>
    </xdr:to>
    <xdr:sp macro="" textlink="">
      <xdr:nvSpPr>
        <xdr:cNvPr id="116" name="Flecha: cheurón 53">
          <a:extLst>
            <a:ext uri="{FF2B5EF4-FFF2-40B4-BE49-F238E27FC236}">
              <a16:creationId xmlns:a16="http://schemas.microsoft.com/office/drawing/2014/main" id="{00000000-0008-0000-0000-000074000000}"/>
            </a:ext>
          </a:extLst>
        </xdr:cNvPr>
        <xdr:cNvSpPr/>
      </xdr:nvSpPr>
      <xdr:spPr>
        <a:xfrm>
          <a:off x="10115550" y="3631882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161925</xdr:colOff>
      <xdr:row>83</xdr:row>
      <xdr:rowOff>495300</xdr:rowOff>
    </xdr:from>
    <xdr:to>
      <xdr:col>10</xdr:col>
      <xdr:colOff>371475</xdr:colOff>
      <xdr:row>83</xdr:row>
      <xdr:rowOff>847725</xdr:rowOff>
    </xdr:to>
    <xdr:sp macro="" textlink="">
      <xdr:nvSpPr>
        <xdr:cNvPr id="117" name="Flecha: cheurón 57">
          <a:extLst>
            <a:ext uri="{FF2B5EF4-FFF2-40B4-BE49-F238E27FC236}">
              <a16:creationId xmlns:a16="http://schemas.microsoft.com/office/drawing/2014/main" id="{00000000-0008-0000-0000-000075000000}"/>
            </a:ext>
          </a:extLst>
        </xdr:cNvPr>
        <xdr:cNvSpPr/>
      </xdr:nvSpPr>
      <xdr:spPr>
        <a:xfrm>
          <a:off x="10134600" y="377475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171450</xdr:colOff>
      <xdr:row>85</xdr:row>
      <xdr:rowOff>361950</xdr:rowOff>
    </xdr:from>
    <xdr:to>
      <xdr:col>10</xdr:col>
      <xdr:colOff>381000</xdr:colOff>
      <xdr:row>85</xdr:row>
      <xdr:rowOff>714375</xdr:rowOff>
    </xdr:to>
    <xdr:sp macro="" textlink="">
      <xdr:nvSpPr>
        <xdr:cNvPr id="118" name="Flecha: cheurón 61">
          <a:extLst>
            <a:ext uri="{FF2B5EF4-FFF2-40B4-BE49-F238E27FC236}">
              <a16:creationId xmlns:a16="http://schemas.microsoft.com/office/drawing/2014/main" id="{00000000-0008-0000-0000-000076000000}"/>
            </a:ext>
          </a:extLst>
        </xdr:cNvPr>
        <xdr:cNvSpPr/>
      </xdr:nvSpPr>
      <xdr:spPr>
        <a:xfrm>
          <a:off x="10144125" y="3921442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152400</xdr:colOff>
      <xdr:row>87</xdr:row>
      <xdr:rowOff>276225</xdr:rowOff>
    </xdr:from>
    <xdr:to>
      <xdr:col>10</xdr:col>
      <xdr:colOff>361950</xdr:colOff>
      <xdr:row>87</xdr:row>
      <xdr:rowOff>628650</xdr:rowOff>
    </xdr:to>
    <xdr:sp macro="" textlink="">
      <xdr:nvSpPr>
        <xdr:cNvPr id="119" name="Flecha: cheurón 65">
          <a:extLst>
            <a:ext uri="{FF2B5EF4-FFF2-40B4-BE49-F238E27FC236}">
              <a16:creationId xmlns:a16="http://schemas.microsoft.com/office/drawing/2014/main" id="{00000000-0008-0000-0000-000077000000}"/>
            </a:ext>
          </a:extLst>
        </xdr:cNvPr>
        <xdr:cNvSpPr/>
      </xdr:nvSpPr>
      <xdr:spPr>
        <a:xfrm>
          <a:off x="10125075" y="40500300"/>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161925</xdr:colOff>
      <xdr:row>97</xdr:row>
      <xdr:rowOff>333375</xdr:rowOff>
    </xdr:from>
    <xdr:to>
      <xdr:col>10</xdr:col>
      <xdr:colOff>371475</xdr:colOff>
      <xdr:row>97</xdr:row>
      <xdr:rowOff>685800</xdr:rowOff>
    </xdr:to>
    <xdr:sp macro="" textlink="">
      <xdr:nvSpPr>
        <xdr:cNvPr id="120" name="Flecha: cheurón 69">
          <a:extLst>
            <a:ext uri="{FF2B5EF4-FFF2-40B4-BE49-F238E27FC236}">
              <a16:creationId xmlns:a16="http://schemas.microsoft.com/office/drawing/2014/main" id="{00000000-0008-0000-0000-000078000000}"/>
            </a:ext>
          </a:extLst>
        </xdr:cNvPr>
        <xdr:cNvSpPr/>
      </xdr:nvSpPr>
      <xdr:spPr>
        <a:xfrm>
          <a:off x="11998325" y="37358108"/>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180975</xdr:colOff>
      <xdr:row>99</xdr:row>
      <xdr:rowOff>190500</xdr:rowOff>
    </xdr:from>
    <xdr:to>
      <xdr:col>10</xdr:col>
      <xdr:colOff>390525</xdr:colOff>
      <xdr:row>99</xdr:row>
      <xdr:rowOff>542925</xdr:rowOff>
    </xdr:to>
    <xdr:sp macro="" textlink="">
      <xdr:nvSpPr>
        <xdr:cNvPr id="121" name="Flecha: cheurón 73">
          <a:extLst>
            <a:ext uri="{FF2B5EF4-FFF2-40B4-BE49-F238E27FC236}">
              <a16:creationId xmlns:a16="http://schemas.microsoft.com/office/drawing/2014/main" id="{00000000-0008-0000-0000-000079000000}"/>
            </a:ext>
          </a:extLst>
        </xdr:cNvPr>
        <xdr:cNvSpPr/>
      </xdr:nvSpPr>
      <xdr:spPr>
        <a:xfrm>
          <a:off x="10153650" y="4488180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161925</xdr:colOff>
      <xdr:row>101</xdr:row>
      <xdr:rowOff>495300</xdr:rowOff>
    </xdr:from>
    <xdr:to>
      <xdr:col>10</xdr:col>
      <xdr:colOff>371475</xdr:colOff>
      <xdr:row>101</xdr:row>
      <xdr:rowOff>847725</xdr:rowOff>
    </xdr:to>
    <xdr:sp macro="" textlink="">
      <xdr:nvSpPr>
        <xdr:cNvPr id="122" name="Flecha: cheurón 77">
          <a:extLst>
            <a:ext uri="{FF2B5EF4-FFF2-40B4-BE49-F238E27FC236}">
              <a16:creationId xmlns:a16="http://schemas.microsoft.com/office/drawing/2014/main" id="{00000000-0008-0000-0000-00007A000000}"/>
            </a:ext>
          </a:extLst>
        </xdr:cNvPr>
        <xdr:cNvSpPr/>
      </xdr:nvSpPr>
      <xdr:spPr>
        <a:xfrm>
          <a:off x="10134600" y="4612005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190500</xdr:colOff>
      <xdr:row>19</xdr:row>
      <xdr:rowOff>552450</xdr:rowOff>
    </xdr:from>
    <xdr:to>
      <xdr:col>10</xdr:col>
      <xdr:colOff>400050</xdr:colOff>
      <xdr:row>19</xdr:row>
      <xdr:rowOff>904875</xdr:rowOff>
    </xdr:to>
    <xdr:sp macro="" textlink="">
      <xdr:nvSpPr>
        <xdr:cNvPr id="123" name="Flecha: cheurón 79">
          <a:extLst>
            <a:ext uri="{FF2B5EF4-FFF2-40B4-BE49-F238E27FC236}">
              <a16:creationId xmlns:a16="http://schemas.microsoft.com/office/drawing/2014/main" id="{00000000-0008-0000-0000-00007B000000}"/>
            </a:ext>
          </a:extLst>
        </xdr:cNvPr>
        <xdr:cNvSpPr/>
      </xdr:nvSpPr>
      <xdr:spPr>
        <a:xfrm>
          <a:off x="10163175" y="52482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10</xdr:col>
      <xdr:colOff>200025</xdr:colOff>
      <xdr:row>28</xdr:row>
      <xdr:rowOff>1504950</xdr:rowOff>
    </xdr:from>
    <xdr:to>
      <xdr:col>10</xdr:col>
      <xdr:colOff>409575</xdr:colOff>
      <xdr:row>28</xdr:row>
      <xdr:rowOff>1857375</xdr:rowOff>
    </xdr:to>
    <xdr:sp macro="" textlink="">
      <xdr:nvSpPr>
        <xdr:cNvPr id="124" name="Flecha: cheurón 81">
          <a:extLst>
            <a:ext uri="{FF2B5EF4-FFF2-40B4-BE49-F238E27FC236}">
              <a16:creationId xmlns:a16="http://schemas.microsoft.com/office/drawing/2014/main" id="{00000000-0008-0000-0000-00007C000000}"/>
            </a:ext>
          </a:extLst>
        </xdr:cNvPr>
        <xdr:cNvSpPr/>
      </xdr:nvSpPr>
      <xdr:spPr>
        <a:xfrm>
          <a:off x="10172700" y="10734675"/>
          <a:ext cx="209550" cy="352425"/>
        </a:xfrm>
        <a:prstGeom prst="chevron">
          <a:avLst/>
        </a:prstGeom>
        <a:solidFill>
          <a:schemeClr val="accent4"/>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200025</xdr:colOff>
      <xdr:row>17</xdr:row>
      <xdr:rowOff>361950</xdr:rowOff>
    </xdr:from>
    <xdr:to>
      <xdr:col>16</xdr:col>
      <xdr:colOff>409575</xdr:colOff>
      <xdr:row>17</xdr:row>
      <xdr:rowOff>714375</xdr:rowOff>
    </xdr:to>
    <xdr:sp macro="" textlink="">
      <xdr:nvSpPr>
        <xdr:cNvPr id="125" name="Flecha: cheurón 5">
          <a:extLst>
            <a:ext uri="{FF2B5EF4-FFF2-40B4-BE49-F238E27FC236}">
              <a16:creationId xmlns:a16="http://schemas.microsoft.com/office/drawing/2014/main" id="{00000000-0008-0000-0000-00007D000000}"/>
            </a:ext>
          </a:extLst>
        </xdr:cNvPr>
        <xdr:cNvSpPr/>
      </xdr:nvSpPr>
      <xdr:spPr>
        <a:xfrm>
          <a:off x="18630900" y="38862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161925</xdr:colOff>
      <xdr:row>26</xdr:row>
      <xdr:rowOff>638175</xdr:rowOff>
    </xdr:from>
    <xdr:to>
      <xdr:col>16</xdr:col>
      <xdr:colOff>371475</xdr:colOff>
      <xdr:row>26</xdr:row>
      <xdr:rowOff>990600</xdr:rowOff>
    </xdr:to>
    <xdr:sp macro="" textlink="">
      <xdr:nvSpPr>
        <xdr:cNvPr id="126" name="Flecha: cheurón 9">
          <a:extLst>
            <a:ext uri="{FF2B5EF4-FFF2-40B4-BE49-F238E27FC236}">
              <a16:creationId xmlns:a16="http://schemas.microsoft.com/office/drawing/2014/main" id="{00000000-0008-0000-0000-00007E000000}"/>
            </a:ext>
          </a:extLst>
        </xdr:cNvPr>
        <xdr:cNvSpPr/>
      </xdr:nvSpPr>
      <xdr:spPr>
        <a:xfrm>
          <a:off x="18592800" y="816292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114300</xdr:colOff>
      <xdr:row>35</xdr:row>
      <xdr:rowOff>352425</xdr:rowOff>
    </xdr:from>
    <xdr:to>
      <xdr:col>16</xdr:col>
      <xdr:colOff>323850</xdr:colOff>
      <xdr:row>35</xdr:row>
      <xdr:rowOff>704850</xdr:rowOff>
    </xdr:to>
    <xdr:sp macro="" textlink="">
      <xdr:nvSpPr>
        <xdr:cNvPr id="127" name="Flecha: cheurón 13">
          <a:extLst>
            <a:ext uri="{FF2B5EF4-FFF2-40B4-BE49-F238E27FC236}">
              <a16:creationId xmlns:a16="http://schemas.microsoft.com/office/drawing/2014/main" id="{00000000-0008-0000-0000-00007F000000}"/>
            </a:ext>
          </a:extLst>
        </xdr:cNvPr>
        <xdr:cNvSpPr/>
      </xdr:nvSpPr>
      <xdr:spPr>
        <a:xfrm>
          <a:off x="16133233" y="13848292"/>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152400</xdr:colOff>
      <xdr:row>37</xdr:row>
      <xdr:rowOff>304800</xdr:rowOff>
    </xdr:from>
    <xdr:to>
      <xdr:col>16</xdr:col>
      <xdr:colOff>361950</xdr:colOff>
      <xdr:row>37</xdr:row>
      <xdr:rowOff>657225</xdr:rowOff>
    </xdr:to>
    <xdr:sp macro="" textlink="">
      <xdr:nvSpPr>
        <xdr:cNvPr id="128" name="Flecha: cheurón 17">
          <a:extLst>
            <a:ext uri="{FF2B5EF4-FFF2-40B4-BE49-F238E27FC236}">
              <a16:creationId xmlns:a16="http://schemas.microsoft.com/office/drawing/2014/main" id="{00000000-0008-0000-0000-000080000000}"/>
            </a:ext>
          </a:extLst>
        </xdr:cNvPr>
        <xdr:cNvSpPr/>
      </xdr:nvSpPr>
      <xdr:spPr>
        <a:xfrm>
          <a:off x="16171333" y="15180733"/>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152400</xdr:colOff>
      <xdr:row>48</xdr:row>
      <xdr:rowOff>485775</xdr:rowOff>
    </xdr:from>
    <xdr:to>
      <xdr:col>16</xdr:col>
      <xdr:colOff>361950</xdr:colOff>
      <xdr:row>48</xdr:row>
      <xdr:rowOff>838200</xdr:rowOff>
    </xdr:to>
    <xdr:sp macro="" textlink="">
      <xdr:nvSpPr>
        <xdr:cNvPr id="129" name="Flecha: cheurón 21">
          <a:extLst>
            <a:ext uri="{FF2B5EF4-FFF2-40B4-BE49-F238E27FC236}">
              <a16:creationId xmlns:a16="http://schemas.microsoft.com/office/drawing/2014/main" id="{00000000-0008-0000-0000-000081000000}"/>
            </a:ext>
          </a:extLst>
        </xdr:cNvPr>
        <xdr:cNvSpPr/>
      </xdr:nvSpPr>
      <xdr:spPr>
        <a:xfrm>
          <a:off x="16171333" y="18680642"/>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190500</xdr:colOff>
      <xdr:row>50</xdr:row>
      <xdr:rowOff>266700</xdr:rowOff>
    </xdr:from>
    <xdr:to>
      <xdr:col>16</xdr:col>
      <xdr:colOff>400050</xdr:colOff>
      <xdr:row>50</xdr:row>
      <xdr:rowOff>619125</xdr:rowOff>
    </xdr:to>
    <xdr:sp macro="" textlink="">
      <xdr:nvSpPr>
        <xdr:cNvPr id="130" name="Flecha: cheurón 25">
          <a:extLst>
            <a:ext uri="{FF2B5EF4-FFF2-40B4-BE49-F238E27FC236}">
              <a16:creationId xmlns:a16="http://schemas.microsoft.com/office/drawing/2014/main" id="{00000000-0008-0000-0000-000082000000}"/>
            </a:ext>
          </a:extLst>
        </xdr:cNvPr>
        <xdr:cNvSpPr/>
      </xdr:nvSpPr>
      <xdr:spPr>
        <a:xfrm>
          <a:off x="16209433" y="196723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133350</xdr:colOff>
      <xdr:row>52</xdr:row>
      <xdr:rowOff>838200</xdr:rowOff>
    </xdr:from>
    <xdr:to>
      <xdr:col>16</xdr:col>
      <xdr:colOff>342900</xdr:colOff>
      <xdr:row>52</xdr:row>
      <xdr:rowOff>1190625</xdr:rowOff>
    </xdr:to>
    <xdr:sp macro="" textlink="">
      <xdr:nvSpPr>
        <xdr:cNvPr id="131" name="Flecha: cheurón 29">
          <a:extLst>
            <a:ext uri="{FF2B5EF4-FFF2-40B4-BE49-F238E27FC236}">
              <a16:creationId xmlns:a16="http://schemas.microsoft.com/office/drawing/2014/main" id="{00000000-0008-0000-0000-000083000000}"/>
            </a:ext>
          </a:extLst>
        </xdr:cNvPr>
        <xdr:cNvSpPr/>
      </xdr:nvSpPr>
      <xdr:spPr>
        <a:xfrm>
          <a:off x="18564225" y="225552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171450</xdr:colOff>
      <xdr:row>54</xdr:row>
      <xdr:rowOff>666750</xdr:rowOff>
    </xdr:from>
    <xdr:to>
      <xdr:col>16</xdr:col>
      <xdr:colOff>381000</xdr:colOff>
      <xdr:row>54</xdr:row>
      <xdr:rowOff>1019175</xdr:rowOff>
    </xdr:to>
    <xdr:sp macro="" textlink="">
      <xdr:nvSpPr>
        <xdr:cNvPr id="132" name="Flecha: cheurón 33">
          <a:extLst>
            <a:ext uri="{FF2B5EF4-FFF2-40B4-BE49-F238E27FC236}">
              <a16:creationId xmlns:a16="http://schemas.microsoft.com/office/drawing/2014/main" id="{00000000-0008-0000-0000-000084000000}"/>
            </a:ext>
          </a:extLst>
        </xdr:cNvPr>
        <xdr:cNvSpPr/>
      </xdr:nvSpPr>
      <xdr:spPr>
        <a:xfrm>
          <a:off x="18602325" y="246888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190500</xdr:colOff>
      <xdr:row>56</xdr:row>
      <xdr:rowOff>371475</xdr:rowOff>
    </xdr:from>
    <xdr:to>
      <xdr:col>16</xdr:col>
      <xdr:colOff>400050</xdr:colOff>
      <xdr:row>56</xdr:row>
      <xdr:rowOff>723900</xdr:rowOff>
    </xdr:to>
    <xdr:sp macro="" textlink="">
      <xdr:nvSpPr>
        <xdr:cNvPr id="133" name="Flecha: cheurón 37">
          <a:extLst>
            <a:ext uri="{FF2B5EF4-FFF2-40B4-BE49-F238E27FC236}">
              <a16:creationId xmlns:a16="http://schemas.microsoft.com/office/drawing/2014/main" id="{00000000-0008-0000-0000-000085000000}"/>
            </a:ext>
          </a:extLst>
        </xdr:cNvPr>
        <xdr:cNvSpPr/>
      </xdr:nvSpPr>
      <xdr:spPr>
        <a:xfrm>
          <a:off x="18621375" y="265176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180975</xdr:colOff>
      <xdr:row>67</xdr:row>
      <xdr:rowOff>304800</xdr:rowOff>
    </xdr:from>
    <xdr:to>
      <xdr:col>16</xdr:col>
      <xdr:colOff>390525</xdr:colOff>
      <xdr:row>67</xdr:row>
      <xdr:rowOff>657225</xdr:rowOff>
    </xdr:to>
    <xdr:sp macro="" textlink="">
      <xdr:nvSpPr>
        <xdr:cNvPr id="134" name="Flecha: cheurón 41">
          <a:extLst>
            <a:ext uri="{FF2B5EF4-FFF2-40B4-BE49-F238E27FC236}">
              <a16:creationId xmlns:a16="http://schemas.microsoft.com/office/drawing/2014/main" id="{00000000-0008-0000-0000-000086000000}"/>
            </a:ext>
          </a:extLst>
        </xdr:cNvPr>
        <xdr:cNvSpPr/>
      </xdr:nvSpPr>
      <xdr:spPr>
        <a:xfrm>
          <a:off x="18611850" y="2995612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190500</xdr:colOff>
      <xdr:row>69</xdr:row>
      <xdr:rowOff>409575</xdr:rowOff>
    </xdr:from>
    <xdr:to>
      <xdr:col>16</xdr:col>
      <xdr:colOff>400050</xdr:colOff>
      <xdr:row>69</xdr:row>
      <xdr:rowOff>762000</xdr:rowOff>
    </xdr:to>
    <xdr:sp macro="" textlink="">
      <xdr:nvSpPr>
        <xdr:cNvPr id="135" name="Flecha: cheurón 45">
          <a:extLst>
            <a:ext uri="{FF2B5EF4-FFF2-40B4-BE49-F238E27FC236}">
              <a16:creationId xmlns:a16="http://schemas.microsoft.com/office/drawing/2014/main" id="{00000000-0008-0000-0000-000087000000}"/>
            </a:ext>
          </a:extLst>
        </xdr:cNvPr>
        <xdr:cNvSpPr/>
      </xdr:nvSpPr>
      <xdr:spPr>
        <a:xfrm>
          <a:off x="18621375" y="3130867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180975</xdr:colOff>
      <xdr:row>79</xdr:row>
      <xdr:rowOff>438150</xdr:rowOff>
    </xdr:from>
    <xdr:to>
      <xdr:col>16</xdr:col>
      <xdr:colOff>390525</xdr:colOff>
      <xdr:row>79</xdr:row>
      <xdr:rowOff>790575</xdr:rowOff>
    </xdr:to>
    <xdr:sp macro="" textlink="">
      <xdr:nvSpPr>
        <xdr:cNvPr id="136" name="Flecha: cheurón 49">
          <a:extLst>
            <a:ext uri="{FF2B5EF4-FFF2-40B4-BE49-F238E27FC236}">
              <a16:creationId xmlns:a16="http://schemas.microsoft.com/office/drawing/2014/main" id="{00000000-0008-0000-0000-000088000000}"/>
            </a:ext>
          </a:extLst>
        </xdr:cNvPr>
        <xdr:cNvSpPr/>
      </xdr:nvSpPr>
      <xdr:spPr>
        <a:xfrm>
          <a:off x="18611850" y="347853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152400</xdr:colOff>
      <xdr:row>81</xdr:row>
      <xdr:rowOff>276225</xdr:rowOff>
    </xdr:from>
    <xdr:to>
      <xdr:col>16</xdr:col>
      <xdr:colOff>361950</xdr:colOff>
      <xdr:row>81</xdr:row>
      <xdr:rowOff>628650</xdr:rowOff>
    </xdr:to>
    <xdr:sp macro="" textlink="">
      <xdr:nvSpPr>
        <xdr:cNvPr id="137" name="Flecha: cheurón 53">
          <a:extLst>
            <a:ext uri="{FF2B5EF4-FFF2-40B4-BE49-F238E27FC236}">
              <a16:creationId xmlns:a16="http://schemas.microsoft.com/office/drawing/2014/main" id="{00000000-0008-0000-0000-000089000000}"/>
            </a:ext>
          </a:extLst>
        </xdr:cNvPr>
        <xdr:cNvSpPr/>
      </xdr:nvSpPr>
      <xdr:spPr>
        <a:xfrm>
          <a:off x="18583275" y="363283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142875</xdr:colOff>
      <xdr:row>83</xdr:row>
      <xdr:rowOff>504825</xdr:rowOff>
    </xdr:from>
    <xdr:to>
      <xdr:col>16</xdr:col>
      <xdr:colOff>352425</xdr:colOff>
      <xdr:row>83</xdr:row>
      <xdr:rowOff>857250</xdr:rowOff>
    </xdr:to>
    <xdr:sp macro="" textlink="">
      <xdr:nvSpPr>
        <xdr:cNvPr id="138" name="Flecha: cheurón 57">
          <a:extLst>
            <a:ext uri="{FF2B5EF4-FFF2-40B4-BE49-F238E27FC236}">
              <a16:creationId xmlns:a16="http://schemas.microsoft.com/office/drawing/2014/main" id="{00000000-0008-0000-0000-00008A000000}"/>
            </a:ext>
          </a:extLst>
        </xdr:cNvPr>
        <xdr:cNvSpPr/>
      </xdr:nvSpPr>
      <xdr:spPr>
        <a:xfrm>
          <a:off x="18573750" y="377571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161925</xdr:colOff>
      <xdr:row>85</xdr:row>
      <xdr:rowOff>342900</xdr:rowOff>
    </xdr:from>
    <xdr:to>
      <xdr:col>16</xdr:col>
      <xdr:colOff>371475</xdr:colOff>
      <xdr:row>85</xdr:row>
      <xdr:rowOff>695325</xdr:rowOff>
    </xdr:to>
    <xdr:sp macro="" textlink="">
      <xdr:nvSpPr>
        <xdr:cNvPr id="139" name="Flecha: cheurón 61">
          <a:extLst>
            <a:ext uri="{FF2B5EF4-FFF2-40B4-BE49-F238E27FC236}">
              <a16:creationId xmlns:a16="http://schemas.microsoft.com/office/drawing/2014/main" id="{00000000-0008-0000-0000-00008B000000}"/>
            </a:ext>
          </a:extLst>
        </xdr:cNvPr>
        <xdr:cNvSpPr/>
      </xdr:nvSpPr>
      <xdr:spPr>
        <a:xfrm>
          <a:off x="18592800" y="3919537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152400</xdr:colOff>
      <xdr:row>87</xdr:row>
      <xdr:rowOff>209550</xdr:rowOff>
    </xdr:from>
    <xdr:to>
      <xdr:col>16</xdr:col>
      <xdr:colOff>361950</xdr:colOff>
      <xdr:row>87</xdr:row>
      <xdr:rowOff>561975</xdr:rowOff>
    </xdr:to>
    <xdr:sp macro="" textlink="">
      <xdr:nvSpPr>
        <xdr:cNvPr id="140" name="Flecha: cheurón 65">
          <a:extLst>
            <a:ext uri="{FF2B5EF4-FFF2-40B4-BE49-F238E27FC236}">
              <a16:creationId xmlns:a16="http://schemas.microsoft.com/office/drawing/2014/main" id="{00000000-0008-0000-0000-00008C000000}"/>
            </a:ext>
          </a:extLst>
        </xdr:cNvPr>
        <xdr:cNvSpPr/>
      </xdr:nvSpPr>
      <xdr:spPr>
        <a:xfrm>
          <a:off x="16171333" y="36870217"/>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161925</xdr:colOff>
      <xdr:row>97</xdr:row>
      <xdr:rowOff>333375</xdr:rowOff>
    </xdr:from>
    <xdr:to>
      <xdr:col>16</xdr:col>
      <xdr:colOff>371475</xdr:colOff>
      <xdr:row>97</xdr:row>
      <xdr:rowOff>685800</xdr:rowOff>
    </xdr:to>
    <xdr:sp macro="" textlink="">
      <xdr:nvSpPr>
        <xdr:cNvPr id="141" name="Flecha: cheurón 69">
          <a:extLst>
            <a:ext uri="{FF2B5EF4-FFF2-40B4-BE49-F238E27FC236}">
              <a16:creationId xmlns:a16="http://schemas.microsoft.com/office/drawing/2014/main" id="{00000000-0008-0000-0000-00008D000000}"/>
            </a:ext>
          </a:extLst>
        </xdr:cNvPr>
        <xdr:cNvSpPr/>
      </xdr:nvSpPr>
      <xdr:spPr>
        <a:xfrm>
          <a:off x="16180858" y="40126708"/>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161925</xdr:colOff>
      <xdr:row>99</xdr:row>
      <xdr:rowOff>190500</xdr:rowOff>
    </xdr:from>
    <xdr:to>
      <xdr:col>16</xdr:col>
      <xdr:colOff>371475</xdr:colOff>
      <xdr:row>99</xdr:row>
      <xdr:rowOff>542925</xdr:rowOff>
    </xdr:to>
    <xdr:sp macro="" textlink="">
      <xdr:nvSpPr>
        <xdr:cNvPr id="142" name="Flecha: cheurón 73">
          <a:extLst>
            <a:ext uri="{FF2B5EF4-FFF2-40B4-BE49-F238E27FC236}">
              <a16:creationId xmlns:a16="http://schemas.microsoft.com/office/drawing/2014/main" id="{00000000-0008-0000-0000-00008E000000}"/>
            </a:ext>
          </a:extLst>
        </xdr:cNvPr>
        <xdr:cNvSpPr/>
      </xdr:nvSpPr>
      <xdr:spPr>
        <a:xfrm>
          <a:off x="18592800" y="448818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200025</xdr:colOff>
      <xdr:row>101</xdr:row>
      <xdr:rowOff>323850</xdr:rowOff>
    </xdr:from>
    <xdr:to>
      <xdr:col>16</xdr:col>
      <xdr:colOff>409575</xdr:colOff>
      <xdr:row>101</xdr:row>
      <xdr:rowOff>676275</xdr:rowOff>
    </xdr:to>
    <xdr:sp macro="" textlink="">
      <xdr:nvSpPr>
        <xdr:cNvPr id="143" name="Flecha: cheurón 77">
          <a:extLst>
            <a:ext uri="{FF2B5EF4-FFF2-40B4-BE49-F238E27FC236}">
              <a16:creationId xmlns:a16="http://schemas.microsoft.com/office/drawing/2014/main" id="{00000000-0008-0000-0000-00008F000000}"/>
            </a:ext>
          </a:extLst>
        </xdr:cNvPr>
        <xdr:cNvSpPr/>
      </xdr:nvSpPr>
      <xdr:spPr>
        <a:xfrm>
          <a:off x="16218958" y="423862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228600</xdr:colOff>
      <xdr:row>19</xdr:row>
      <xdr:rowOff>457200</xdr:rowOff>
    </xdr:from>
    <xdr:to>
      <xdr:col>16</xdr:col>
      <xdr:colOff>438150</xdr:colOff>
      <xdr:row>19</xdr:row>
      <xdr:rowOff>809625</xdr:rowOff>
    </xdr:to>
    <xdr:sp macro="" textlink="">
      <xdr:nvSpPr>
        <xdr:cNvPr id="144" name="Flecha: cheurón 79">
          <a:extLst>
            <a:ext uri="{FF2B5EF4-FFF2-40B4-BE49-F238E27FC236}">
              <a16:creationId xmlns:a16="http://schemas.microsoft.com/office/drawing/2014/main" id="{00000000-0008-0000-0000-000090000000}"/>
            </a:ext>
          </a:extLst>
        </xdr:cNvPr>
        <xdr:cNvSpPr/>
      </xdr:nvSpPr>
      <xdr:spPr>
        <a:xfrm>
          <a:off x="18659475" y="515302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16</xdr:col>
      <xdr:colOff>238125</xdr:colOff>
      <xdr:row>28</xdr:row>
      <xdr:rowOff>1419225</xdr:rowOff>
    </xdr:from>
    <xdr:to>
      <xdr:col>16</xdr:col>
      <xdr:colOff>447675</xdr:colOff>
      <xdr:row>28</xdr:row>
      <xdr:rowOff>1771650</xdr:rowOff>
    </xdr:to>
    <xdr:sp macro="" textlink="">
      <xdr:nvSpPr>
        <xdr:cNvPr id="145" name="Flecha: cheurón 81">
          <a:extLst>
            <a:ext uri="{FF2B5EF4-FFF2-40B4-BE49-F238E27FC236}">
              <a16:creationId xmlns:a16="http://schemas.microsoft.com/office/drawing/2014/main" id="{00000000-0008-0000-0000-000091000000}"/>
            </a:ext>
          </a:extLst>
        </xdr:cNvPr>
        <xdr:cNvSpPr/>
      </xdr:nvSpPr>
      <xdr:spPr>
        <a:xfrm>
          <a:off x="18669000" y="106489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209550</xdr:colOff>
      <xdr:row>17</xdr:row>
      <xdr:rowOff>342900</xdr:rowOff>
    </xdr:from>
    <xdr:to>
      <xdr:col>13</xdr:col>
      <xdr:colOff>419100</xdr:colOff>
      <xdr:row>17</xdr:row>
      <xdr:rowOff>695325</xdr:rowOff>
    </xdr:to>
    <xdr:sp macro="" textlink="">
      <xdr:nvSpPr>
        <xdr:cNvPr id="146" name="Flecha: cheurón 5">
          <a:extLst>
            <a:ext uri="{FF2B5EF4-FFF2-40B4-BE49-F238E27FC236}">
              <a16:creationId xmlns:a16="http://schemas.microsoft.com/office/drawing/2014/main" id="{00000000-0008-0000-0000-000092000000}"/>
            </a:ext>
          </a:extLst>
        </xdr:cNvPr>
        <xdr:cNvSpPr/>
      </xdr:nvSpPr>
      <xdr:spPr>
        <a:xfrm>
          <a:off x="14411325" y="38671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209550</xdr:colOff>
      <xdr:row>26</xdr:row>
      <xdr:rowOff>571500</xdr:rowOff>
    </xdr:from>
    <xdr:to>
      <xdr:col>13</xdr:col>
      <xdr:colOff>419100</xdr:colOff>
      <xdr:row>26</xdr:row>
      <xdr:rowOff>923925</xdr:rowOff>
    </xdr:to>
    <xdr:sp macro="" textlink="">
      <xdr:nvSpPr>
        <xdr:cNvPr id="147" name="Flecha: cheurón 9">
          <a:extLst>
            <a:ext uri="{FF2B5EF4-FFF2-40B4-BE49-F238E27FC236}">
              <a16:creationId xmlns:a16="http://schemas.microsoft.com/office/drawing/2014/main" id="{00000000-0008-0000-0000-000093000000}"/>
            </a:ext>
          </a:extLst>
        </xdr:cNvPr>
        <xdr:cNvSpPr/>
      </xdr:nvSpPr>
      <xdr:spPr>
        <a:xfrm>
          <a:off x="14411325" y="80962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114300</xdr:colOff>
      <xdr:row>35</xdr:row>
      <xdr:rowOff>352425</xdr:rowOff>
    </xdr:from>
    <xdr:to>
      <xdr:col>13</xdr:col>
      <xdr:colOff>323850</xdr:colOff>
      <xdr:row>35</xdr:row>
      <xdr:rowOff>704850</xdr:rowOff>
    </xdr:to>
    <xdr:sp macro="" textlink="">
      <xdr:nvSpPr>
        <xdr:cNvPr id="148" name="Flecha: cheurón 13">
          <a:extLst>
            <a:ext uri="{FF2B5EF4-FFF2-40B4-BE49-F238E27FC236}">
              <a16:creationId xmlns:a16="http://schemas.microsoft.com/office/drawing/2014/main" id="{00000000-0008-0000-0000-000094000000}"/>
            </a:ext>
          </a:extLst>
        </xdr:cNvPr>
        <xdr:cNvSpPr/>
      </xdr:nvSpPr>
      <xdr:spPr>
        <a:xfrm>
          <a:off x="16133233" y="13848292"/>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152400</xdr:colOff>
      <xdr:row>37</xdr:row>
      <xdr:rowOff>304800</xdr:rowOff>
    </xdr:from>
    <xdr:to>
      <xdr:col>13</xdr:col>
      <xdr:colOff>361950</xdr:colOff>
      <xdr:row>37</xdr:row>
      <xdr:rowOff>657225</xdr:rowOff>
    </xdr:to>
    <xdr:sp macro="" textlink="">
      <xdr:nvSpPr>
        <xdr:cNvPr id="149" name="Flecha: cheurón 17">
          <a:extLst>
            <a:ext uri="{FF2B5EF4-FFF2-40B4-BE49-F238E27FC236}">
              <a16:creationId xmlns:a16="http://schemas.microsoft.com/office/drawing/2014/main" id="{00000000-0008-0000-0000-000095000000}"/>
            </a:ext>
          </a:extLst>
        </xdr:cNvPr>
        <xdr:cNvSpPr/>
      </xdr:nvSpPr>
      <xdr:spPr>
        <a:xfrm>
          <a:off x="16171333" y="15180733"/>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152400</xdr:colOff>
      <xdr:row>48</xdr:row>
      <xdr:rowOff>485775</xdr:rowOff>
    </xdr:from>
    <xdr:to>
      <xdr:col>13</xdr:col>
      <xdr:colOff>361950</xdr:colOff>
      <xdr:row>48</xdr:row>
      <xdr:rowOff>838200</xdr:rowOff>
    </xdr:to>
    <xdr:sp macro="" textlink="">
      <xdr:nvSpPr>
        <xdr:cNvPr id="150" name="Flecha: cheurón 21">
          <a:extLst>
            <a:ext uri="{FF2B5EF4-FFF2-40B4-BE49-F238E27FC236}">
              <a16:creationId xmlns:a16="http://schemas.microsoft.com/office/drawing/2014/main" id="{00000000-0008-0000-0000-000096000000}"/>
            </a:ext>
          </a:extLst>
        </xdr:cNvPr>
        <xdr:cNvSpPr/>
      </xdr:nvSpPr>
      <xdr:spPr>
        <a:xfrm>
          <a:off x="16171333" y="18680642"/>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190500</xdr:colOff>
      <xdr:row>50</xdr:row>
      <xdr:rowOff>266700</xdr:rowOff>
    </xdr:from>
    <xdr:to>
      <xdr:col>13</xdr:col>
      <xdr:colOff>400050</xdr:colOff>
      <xdr:row>50</xdr:row>
      <xdr:rowOff>619125</xdr:rowOff>
    </xdr:to>
    <xdr:sp macro="" textlink="">
      <xdr:nvSpPr>
        <xdr:cNvPr id="151" name="Flecha: cheurón 25">
          <a:extLst>
            <a:ext uri="{FF2B5EF4-FFF2-40B4-BE49-F238E27FC236}">
              <a16:creationId xmlns:a16="http://schemas.microsoft.com/office/drawing/2014/main" id="{00000000-0008-0000-0000-000097000000}"/>
            </a:ext>
          </a:extLst>
        </xdr:cNvPr>
        <xdr:cNvSpPr/>
      </xdr:nvSpPr>
      <xdr:spPr>
        <a:xfrm>
          <a:off x="16209433" y="196723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152400</xdr:colOff>
      <xdr:row>52</xdr:row>
      <xdr:rowOff>819150</xdr:rowOff>
    </xdr:from>
    <xdr:to>
      <xdr:col>13</xdr:col>
      <xdr:colOff>361950</xdr:colOff>
      <xdr:row>52</xdr:row>
      <xdr:rowOff>1171575</xdr:rowOff>
    </xdr:to>
    <xdr:sp macro="" textlink="">
      <xdr:nvSpPr>
        <xdr:cNvPr id="152" name="Flecha: cheurón 29">
          <a:extLst>
            <a:ext uri="{FF2B5EF4-FFF2-40B4-BE49-F238E27FC236}">
              <a16:creationId xmlns:a16="http://schemas.microsoft.com/office/drawing/2014/main" id="{00000000-0008-0000-0000-000098000000}"/>
            </a:ext>
          </a:extLst>
        </xdr:cNvPr>
        <xdr:cNvSpPr/>
      </xdr:nvSpPr>
      <xdr:spPr>
        <a:xfrm>
          <a:off x="14354175" y="225361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190500</xdr:colOff>
      <xdr:row>54</xdr:row>
      <xdr:rowOff>714375</xdr:rowOff>
    </xdr:from>
    <xdr:to>
      <xdr:col>13</xdr:col>
      <xdr:colOff>400050</xdr:colOff>
      <xdr:row>54</xdr:row>
      <xdr:rowOff>1066800</xdr:rowOff>
    </xdr:to>
    <xdr:sp macro="" textlink="">
      <xdr:nvSpPr>
        <xdr:cNvPr id="153" name="Flecha: cheurón 33">
          <a:extLst>
            <a:ext uri="{FF2B5EF4-FFF2-40B4-BE49-F238E27FC236}">
              <a16:creationId xmlns:a16="http://schemas.microsoft.com/office/drawing/2014/main" id="{00000000-0008-0000-0000-000099000000}"/>
            </a:ext>
          </a:extLst>
        </xdr:cNvPr>
        <xdr:cNvSpPr/>
      </xdr:nvSpPr>
      <xdr:spPr>
        <a:xfrm>
          <a:off x="14392275" y="2473642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180975</xdr:colOff>
      <xdr:row>56</xdr:row>
      <xdr:rowOff>333375</xdr:rowOff>
    </xdr:from>
    <xdr:to>
      <xdr:col>13</xdr:col>
      <xdr:colOff>390525</xdr:colOff>
      <xdr:row>56</xdr:row>
      <xdr:rowOff>685800</xdr:rowOff>
    </xdr:to>
    <xdr:sp macro="" textlink="">
      <xdr:nvSpPr>
        <xdr:cNvPr id="154" name="Flecha: cheurón 37">
          <a:extLst>
            <a:ext uri="{FF2B5EF4-FFF2-40B4-BE49-F238E27FC236}">
              <a16:creationId xmlns:a16="http://schemas.microsoft.com/office/drawing/2014/main" id="{00000000-0008-0000-0000-00009A000000}"/>
            </a:ext>
          </a:extLst>
        </xdr:cNvPr>
        <xdr:cNvSpPr/>
      </xdr:nvSpPr>
      <xdr:spPr>
        <a:xfrm>
          <a:off x="14382750" y="264795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190500</xdr:colOff>
      <xdr:row>67</xdr:row>
      <xdr:rowOff>295275</xdr:rowOff>
    </xdr:from>
    <xdr:to>
      <xdr:col>13</xdr:col>
      <xdr:colOff>400050</xdr:colOff>
      <xdr:row>67</xdr:row>
      <xdr:rowOff>647700</xdr:rowOff>
    </xdr:to>
    <xdr:sp macro="" textlink="">
      <xdr:nvSpPr>
        <xdr:cNvPr id="155" name="Flecha: cheurón 41">
          <a:extLst>
            <a:ext uri="{FF2B5EF4-FFF2-40B4-BE49-F238E27FC236}">
              <a16:creationId xmlns:a16="http://schemas.microsoft.com/office/drawing/2014/main" id="{00000000-0008-0000-0000-00009B000000}"/>
            </a:ext>
          </a:extLst>
        </xdr:cNvPr>
        <xdr:cNvSpPr/>
      </xdr:nvSpPr>
      <xdr:spPr>
        <a:xfrm>
          <a:off x="14392275" y="299466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190500</xdr:colOff>
      <xdr:row>69</xdr:row>
      <xdr:rowOff>409575</xdr:rowOff>
    </xdr:from>
    <xdr:to>
      <xdr:col>13</xdr:col>
      <xdr:colOff>400050</xdr:colOff>
      <xdr:row>69</xdr:row>
      <xdr:rowOff>762000</xdr:rowOff>
    </xdr:to>
    <xdr:sp macro="" textlink="">
      <xdr:nvSpPr>
        <xdr:cNvPr id="156" name="Flecha: cheurón 45">
          <a:extLst>
            <a:ext uri="{FF2B5EF4-FFF2-40B4-BE49-F238E27FC236}">
              <a16:creationId xmlns:a16="http://schemas.microsoft.com/office/drawing/2014/main" id="{00000000-0008-0000-0000-00009C000000}"/>
            </a:ext>
          </a:extLst>
        </xdr:cNvPr>
        <xdr:cNvSpPr/>
      </xdr:nvSpPr>
      <xdr:spPr>
        <a:xfrm>
          <a:off x="14392275" y="3130867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180975</xdr:colOff>
      <xdr:row>79</xdr:row>
      <xdr:rowOff>428625</xdr:rowOff>
    </xdr:from>
    <xdr:to>
      <xdr:col>13</xdr:col>
      <xdr:colOff>390525</xdr:colOff>
      <xdr:row>79</xdr:row>
      <xdr:rowOff>781050</xdr:rowOff>
    </xdr:to>
    <xdr:sp macro="" textlink="">
      <xdr:nvSpPr>
        <xdr:cNvPr id="157" name="Flecha: cheurón 49">
          <a:extLst>
            <a:ext uri="{FF2B5EF4-FFF2-40B4-BE49-F238E27FC236}">
              <a16:creationId xmlns:a16="http://schemas.microsoft.com/office/drawing/2014/main" id="{00000000-0008-0000-0000-00009D000000}"/>
            </a:ext>
          </a:extLst>
        </xdr:cNvPr>
        <xdr:cNvSpPr/>
      </xdr:nvSpPr>
      <xdr:spPr>
        <a:xfrm>
          <a:off x="14382750" y="3477577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180975</xdr:colOff>
      <xdr:row>81</xdr:row>
      <xdr:rowOff>295275</xdr:rowOff>
    </xdr:from>
    <xdr:to>
      <xdr:col>13</xdr:col>
      <xdr:colOff>390525</xdr:colOff>
      <xdr:row>81</xdr:row>
      <xdr:rowOff>647700</xdr:rowOff>
    </xdr:to>
    <xdr:sp macro="" textlink="">
      <xdr:nvSpPr>
        <xdr:cNvPr id="158" name="Flecha: cheurón 53">
          <a:extLst>
            <a:ext uri="{FF2B5EF4-FFF2-40B4-BE49-F238E27FC236}">
              <a16:creationId xmlns:a16="http://schemas.microsoft.com/office/drawing/2014/main" id="{00000000-0008-0000-0000-00009E000000}"/>
            </a:ext>
          </a:extLst>
        </xdr:cNvPr>
        <xdr:cNvSpPr/>
      </xdr:nvSpPr>
      <xdr:spPr>
        <a:xfrm>
          <a:off x="14382750" y="363474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209550</xdr:colOff>
      <xdr:row>83</xdr:row>
      <xdr:rowOff>400050</xdr:rowOff>
    </xdr:from>
    <xdr:to>
      <xdr:col>13</xdr:col>
      <xdr:colOff>419100</xdr:colOff>
      <xdr:row>83</xdr:row>
      <xdr:rowOff>752475</xdr:rowOff>
    </xdr:to>
    <xdr:sp macro="" textlink="">
      <xdr:nvSpPr>
        <xdr:cNvPr id="159" name="Flecha: cheurón 57">
          <a:extLst>
            <a:ext uri="{FF2B5EF4-FFF2-40B4-BE49-F238E27FC236}">
              <a16:creationId xmlns:a16="http://schemas.microsoft.com/office/drawing/2014/main" id="{00000000-0008-0000-0000-00009F000000}"/>
            </a:ext>
          </a:extLst>
        </xdr:cNvPr>
        <xdr:cNvSpPr/>
      </xdr:nvSpPr>
      <xdr:spPr>
        <a:xfrm>
          <a:off x="14411325" y="3765232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180975</xdr:colOff>
      <xdr:row>85</xdr:row>
      <xdr:rowOff>342900</xdr:rowOff>
    </xdr:from>
    <xdr:to>
      <xdr:col>13</xdr:col>
      <xdr:colOff>390525</xdr:colOff>
      <xdr:row>85</xdr:row>
      <xdr:rowOff>695325</xdr:rowOff>
    </xdr:to>
    <xdr:sp macro="" textlink="">
      <xdr:nvSpPr>
        <xdr:cNvPr id="160" name="Flecha: cheurón 61">
          <a:extLst>
            <a:ext uri="{FF2B5EF4-FFF2-40B4-BE49-F238E27FC236}">
              <a16:creationId xmlns:a16="http://schemas.microsoft.com/office/drawing/2014/main" id="{00000000-0008-0000-0000-0000A0000000}"/>
            </a:ext>
          </a:extLst>
        </xdr:cNvPr>
        <xdr:cNvSpPr/>
      </xdr:nvSpPr>
      <xdr:spPr>
        <a:xfrm>
          <a:off x="14382750" y="39195375"/>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161925</xdr:colOff>
      <xdr:row>87</xdr:row>
      <xdr:rowOff>333375</xdr:rowOff>
    </xdr:from>
    <xdr:to>
      <xdr:col>13</xdr:col>
      <xdr:colOff>371475</xdr:colOff>
      <xdr:row>87</xdr:row>
      <xdr:rowOff>685800</xdr:rowOff>
    </xdr:to>
    <xdr:sp macro="" textlink="">
      <xdr:nvSpPr>
        <xdr:cNvPr id="161" name="Flecha: cheurón 65">
          <a:extLst>
            <a:ext uri="{FF2B5EF4-FFF2-40B4-BE49-F238E27FC236}">
              <a16:creationId xmlns:a16="http://schemas.microsoft.com/office/drawing/2014/main" id="{00000000-0008-0000-0000-0000A1000000}"/>
            </a:ext>
          </a:extLst>
        </xdr:cNvPr>
        <xdr:cNvSpPr/>
      </xdr:nvSpPr>
      <xdr:spPr>
        <a:xfrm>
          <a:off x="14363700" y="405574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161925</xdr:colOff>
      <xdr:row>97</xdr:row>
      <xdr:rowOff>333375</xdr:rowOff>
    </xdr:from>
    <xdr:to>
      <xdr:col>13</xdr:col>
      <xdr:colOff>371475</xdr:colOff>
      <xdr:row>97</xdr:row>
      <xdr:rowOff>685800</xdr:rowOff>
    </xdr:to>
    <xdr:sp macro="" textlink="">
      <xdr:nvSpPr>
        <xdr:cNvPr id="162" name="Flecha: cheurón 69">
          <a:extLst>
            <a:ext uri="{FF2B5EF4-FFF2-40B4-BE49-F238E27FC236}">
              <a16:creationId xmlns:a16="http://schemas.microsoft.com/office/drawing/2014/main" id="{00000000-0008-0000-0000-0000A2000000}"/>
            </a:ext>
          </a:extLst>
        </xdr:cNvPr>
        <xdr:cNvSpPr/>
      </xdr:nvSpPr>
      <xdr:spPr>
        <a:xfrm>
          <a:off x="16180858" y="40126708"/>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161925</xdr:colOff>
      <xdr:row>99</xdr:row>
      <xdr:rowOff>171450</xdr:rowOff>
    </xdr:from>
    <xdr:to>
      <xdr:col>13</xdr:col>
      <xdr:colOff>371475</xdr:colOff>
      <xdr:row>99</xdr:row>
      <xdr:rowOff>523875</xdr:rowOff>
    </xdr:to>
    <xdr:sp macro="" textlink="">
      <xdr:nvSpPr>
        <xdr:cNvPr id="163" name="Flecha: cheurón 73">
          <a:extLst>
            <a:ext uri="{FF2B5EF4-FFF2-40B4-BE49-F238E27FC236}">
              <a16:creationId xmlns:a16="http://schemas.microsoft.com/office/drawing/2014/main" id="{00000000-0008-0000-0000-0000A3000000}"/>
            </a:ext>
          </a:extLst>
        </xdr:cNvPr>
        <xdr:cNvSpPr/>
      </xdr:nvSpPr>
      <xdr:spPr>
        <a:xfrm>
          <a:off x="14363700" y="448627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200025</xdr:colOff>
      <xdr:row>101</xdr:row>
      <xdr:rowOff>323850</xdr:rowOff>
    </xdr:from>
    <xdr:to>
      <xdr:col>13</xdr:col>
      <xdr:colOff>409575</xdr:colOff>
      <xdr:row>101</xdr:row>
      <xdr:rowOff>676275</xdr:rowOff>
    </xdr:to>
    <xdr:sp macro="" textlink="">
      <xdr:nvSpPr>
        <xdr:cNvPr id="164" name="Flecha: cheurón 77">
          <a:extLst>
            <a:ext uri="{FF2B5EF4-FFF2-40B4-BE49-F238E27FC236}">
              <a16:creationId xmlns:a16="http://schemas.microsoft.com/office/drawing/2014/main" id="{00000000-0008-0000-0000-0000A4000000}"/>
            </a:ext>
          </a:extLst>
        </xdr:cNvPr>
        <xdr:cNvSpPr/>
      </xdr:nvSpPr>
      <xdr:spPr>
        <a:xfrm>
          <a:off x="16218958" y="4238625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180975</xdr:colOff>
      <xdr:row>19</xdr:row>
      <xdr:rowOff>447675</xdr:rowOff>
    </xdr:from>
    <xdr:to>
      <xdr:col>13</xdr:col>
      <xdr:colOff>390525</xdr:colOff>
      <xdr:row>19</xdr:row>
      <xdr:rowOff>800100</xdr:rowOff>
    </xdr:to>
    <xdr:sp macro="" textlink="">
      <xdr:nvSpPr>
        <xdr:cNvPr id="165" name="Flecha: cheurón 79">
          <a:extLst>
            <a:ext uri="{FF2B5EF4-FFF2-40B4-BE49-F238E27FC236}">
              <a16:creationId xmlns:a16="http://schemas.microsoft.com/office/drawing/2014/main" id="{00000000-0008-0000-0000-0000A5000000}"/>
            </a:ext>
          </a:extLst>
        </xdr:cNvPr>
        <xdr:cNvSpPr/>
      </xdr:nvSpPr>
      <xdr:spPr>
        <a:xfrm>
          <a:off x="14382750" y="51435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13</xdr:col>
      <xdr:colOff>171450</xdr:colOff>
      <xdr:row>28</xdr:row>
      <xdr:rowOff>1476375</xdr:rowOff>
    </xdr:from>
    <xdr:to>
      <xdr:col>13</xdr:col>
      <xdr:colOff>381000</xdr:colOff>
      <xdr:row>28</xdr:row>
      <xdr:rowOff>1828800</xdr:rowOff>
    </xdr:to>
    <xdr:sp macro="" textlink="">
      <xdr:nvSpPr>
        <xdr:cNvPr id="166" name="Flecha: cheurón 81">
          <a:extLst>
            <a:ext uri="{FF2B5EF4-FFF2-40B4-BE49-F238E27FC236}">
              <a16:creationId xmlns:a16="http://schemas.microsoft.com/office/drawing/2014/main" id="{00000000-0008-0000-0000-0000A6000000}"/>
            </a:ext>
          </a:extLst>
        </xdr:cNvPr>
        <xdr:cNvSpPr/>
      </xdr:nvSpPr>
      <xdr:spPr>
        <a:xfrm>
          <a:off x="14373225" y="10706100"/>
          <a:ext cx="209550" cy="352425"/>
        </a:xfrm>
        <a:prstGeom prst="chevron">
          <a:avLst/>
        </a:prstGeom>
        <a:solidFill>
          <a:schemeClr val="tx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219075</xdr:colOff>
      <xdr:row>19</xdr:row>
      <xdr:rowOff>390525</xdr:rowOff>
    </xdr:from>
    <xdr:to>
      <xdr:col>4</xdr:col>
      <xdr:colOff>428625</xdr:colOff>
      <xdr:row>19</xdr:row>
      <xdr:rowOff>933450</xdr:rowOff>
    </xdr:to>
    <xdr:sp macro="" textlink="">
      <xdr:nvSpPr>
        <xdr:cNvPr id="167" name="Flecha: cheurón 3">
          <a:extLst>
            <a:ext uri="{FF2B5EF4-FFF2-40B4-BE49-F238E27FC236}">
              <a16:creationId xmlns:a16="http://schemas.microsoft.com/office/drawing/2014/main" id="{00000000-0008-0000-0000-0000A7000000}"/>
            </a:ext>
          </a:extLst>
        </xdr:cNvPr>
        <xdr:cNvSpPr/>
      </xdr:nvSpPr>
      <xdr:spPr>
        <a:xfrm>
          <a:off x="4191000" y="5086350"/>
          <a:ext cx="209550" cy="5429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6</xdr:col>
      <xdr:colOff>190500</xdr:colOff>
      <xdr:row>19</xdr:row>
      <xdr:rowOff>504825</xdr:rowOff>
    </xdr:from>
    <xdr:to>
      <xdr:col>6</xdr:col>
      <xdr:colOff>400050</xdr:colOff>
      <xdr:row>19</xdr:row>
      <xdr:rowOff>857250</xdr:rowOff>
    </xdr:to>
    <xdr:sp macro="" textlink="">
      <xdr:nvSpPr>
        <xdr:cNvPr id="168" name="Flecha: cheurón 4">
          <a:extLst>
            <a:ext uri="{FF2B5EF4-FFF2-40B4-BE49-F238E27FC236}">
              <a16:creationId xmlns:a16="http://schemas.microsoft.com/office/drawing/2014/main" id="{00000000-0008-0000-0000-0000A8000000}"/>
            </a:ext>
          </a:extLst>
        </xdr:cNvPr>
        <xdr:cNvSpPr/>
      </xdr:nvSpPr>
      <xdr:spPr>
        <a:xfrm>
          <a:off x="6467475" y="5200650"/>
          <a:ext cx="209550" cy="352425"/>
        </a:xfrm>
        <a:prstGeom prst="chevron">
          <a:avLst/>
        </a:prstGeom>
        <a:solidFill>
          <a:srgbClr val="CC0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8</xdr:col>
      <xdr:colOff>152400</xdr:colOff>
      <xdr:row>19</xdr:row>
      <xdr:rowOff>485775</xdr:rowOff>
    </xdr:from>
    <xdr:to>
      <xdr:col>8</xdr:col>
      <xdr:colOff>361950</xdr:colOff>
      <xdr:row>19</xdr:row>
      <xdr:rowOff>838200</xdr:rowOff>
    </xdr:to>
    <xdr:sp macro="" textlink="">
      <xdr:nvSpPr>
        <xdr:cNvPr id="169" name="Flecha: cheurón 5">
          <a:extLst>
            <a:ext uri="{FF2B5EF4-FFF2-40B4-BE49-F238E27FC236}">
              <a16:creationId xmlns:a16="http://schemas.microsoft.com/office/drawing/2014/main" id="{00000000-0008-0000-0000-0000A9000000}"/>
            </a:ext>
          </a:extLst>
        </xdr:cNvPr>
        <xdr:cNvSpPr/>
      </xdr:nvSpPr>
      <xdr:spPr>
        <a:xfrm>
          <a:off x="8248650" y="5181600"/>
          <a:ext cx="209550" cy="352425"/>
        </a:xfrm>
        <a:prstGeom prst="chevron">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161925</xdr:colOff>
      <xdr:row>28</xdr:row>
      <xdr:rowOff>1276350</xdr:rowOff>
    </xdr:from>
    <xdr:to>
      <xdr:col>4</xdr:col>
      <xdr:colOff>447675</xdr:colOff>
      <xdr:row>28</xdr:row>
      <xdr:rowOff>1905000</xdr:rowOff>
    </xdr:to>
    <xdr:sp macro="" textlink="">
      <xdr:nvSpPr>
        <xdr:cNvPr id="170" name="Flecha: cheurón 7">
          <a:extLst>
            <a:ext uri="{FF2B5EF4-FFF2-40B4-BE49-F238E27FC236}">
              <a16:creationId xmlns:a16="http://schemas.microsoft.com/office/drawing/2014/main" id="{00000000-0008-0000-0000-0000AA000000}"/>
            </a:ext>
          </a:extLst>
        </xdr:cNvPr>
        <xdr:cNvSpPr/>
      </xdr:nvSpPr>
      <xdr:spPr>
        <a:xfrm>
          <a:off x="4133850" y="10506075"/>
          <a:ext cx="285750" cy="62865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209550</xdr:colOff>
      <xdr:row>50</xdr:row>
      <xdr:rowOff>133351</xdr:rowOff>
    </xdr:from>
    <xdr:to>
      <xdr:col>2</xdr:col>
      <xdr:colOff>409575</xdr:colOff>
      <xdr:row>50</xdr:row>
      <xdr:rowOff>666751</xdr:rowOff>
    </xdr:to>
    <xdr:sp macro="" textlink="">
      <xdr:nvSpPr>
        <xdr:cNvPr id="171" name="Flecha: cheurón 18">
          <a:extLst>
            <a:ext uri="{FF2B5EF4-FFF2-40B4-BE49-F238E27FC236}">
              <a16:creationId xmlns:a16="http://schemas.microsoft.com/office/drawing/2014/main" id="{00000000-0008-0000-0000-0000AB000000}"/>
            </a:ext>
          </a:extLst>
        </xdr:cNvPr>
        <xdr:cNvSpPr/>
      </xdr:nvSpPr>
      <xdr:spPr>
        <a:xfrm>
          <a:off x="2257425" y="20621626"/>
          <a:ext cx="200025" cy="53340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171450</xdr:colOff>
      <xdr:row>56</xdr:row>
      <xdr:rowOff>381000</xdr:rowOff>
    </xdr:from>
    <xdr:to>
      <xdr:col>2</xdr:col>
      <xdr:colOff>371475</xdr:colOff>
      <xdr:row>56</xdr:row>
      <xdr:rowOff>914400</xdr:rowOff>
    </xdr:to>
    <xdr:sp macro="" textlink="">
      <xdr:nvSpPr>
        <xdr:cNvPr id="172" name="Flecha: cheurón 18">
          <a:extLst>
            <a:ext uri="{FF2B5EF4-FFF2-40B4-BE49-F238E27FC236}">
              <a16:creationId xmlns:a16="http://schemas.microsoft.com/office/drawing/2014/main" id="{00000000-0008-0000-0000-0000AC000000}"/>
            </a:ext>
          </a:extLst>
        </xdr:cNvPr>
        <xdr:cNvSpPr/>
      </xdr:nvSpPr>
      <xdr:spPr>
        <a:xfrm>
          <a:off x="2219325" y="26527125"/>
          <a:ext cx="200025" cy="53340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209549</xdr:colOff>
      <xdr:row>54</xdr:row>
      <xdr:rowOff>723900</xdr:rowOff>
    </xdr:from>
    <xdr:to>
      <xdr:col>4</xdr:col>
      <xdr:colOff>428624</xdr:colOff>
      <xdr:row>54</xdr:row>
      <xdr:rowOff>1200150</xdr:rowOff>
    </xdr:to>
    <xdr:sp macro="" textlink="">
      <xdr:nvSpPr>
        <xdr:cNvPr id="173" name="Flecha: cheurón 27">
          <a:extLst>
            <a:ext uri="{FF2B5EF4-FFF2-40B4-BE49-F238E27FC236}">
              <a16:creationId xmlns:a16="http://schemas.microsoft.com/office/drawing/2014/main" id="{00000000-0008-0000-0000-0000AD000000}"/>
            </a:ext>
          </a:extLst>
        </xdr:cNvPr>
        <xdr:cNvSpPr/>
      </xdr:nvSpPr>
      <xdr:spPr>
        <a:xfrm>
          <a:off x="4181474" y="24745950"/>
          <a:ext cx="219075" cy="47625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161925</xdr:colOff>
      <xdr:row>85</xdr:row>
      <xdr:rowOff>285750</xdr:rowOff>
    </xdr:from>
    <xdr:to>
      <xdr:col>4</xdr:col>
      <xdr:colOff>371475</xdr:colOff>
      <xdr:row>85</xdr:row>
      <xdr:rowOff>638175</xdr:rowOff>
    </xdr:to>
    <xdr:sp macro="" textlink="">
      <xdr:nvSpPr>
        <xdr:cNvPr id="174" name="Flecha: cheurón 63">
          <a:extLst>
            <a:ext uri="{FF2B5EF4-FFF2-40B4-BE49-F238E27FC236}">
              <a16:creationId xmlns:a16="http://schemas.microsoft.com/office/drawing/2014/main" id="{00000000-0008-0000-0000-0000AE000000}"/>
            </a:ext>
          </a:extLst>
        </xdr:cNvPr>
        <xdr:cNvSpPr/>
      </xdr:nvSpPr>
      <xdr:spPr>
        <a:xfrm>
          <a:off x="4133850" y="391382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142875</xdr:colOff>
      <xdr:row>83</xdr:row>
      <xdr:rowOff>447675</xdr:rowOff>
    </xdr:from>
    <xdr:to>
      <xdr:col>4</xdr:col>
      <xdr:colOff>352425</xdr:colOff>
      <xdr:row>83</xdr:row>
      <xdr:rowOff>800100</xdr:rowOff>
    </xdr:to>
    <xdr:sp macro="" textlink="">
      <xdr:nvSpPr>
        <xdr:cNvPr id="175" name="Flecha: cheurón 63">
          <a:extLst>
            <a:ext uri="{FF2B5EF4-FFF2-40B4-BE49-F238E27FC236}">
              <a16:creationId xmlns:a16="http://schemas.microsoft.com/office/drawing/2014/main" id="{00000000-0008-0000-0000-0000AF000000}"/>
            </a:ext>
          </a:extLst>
        </xdr:cNvPr>
        <xdr:cNvSpPr/>
      </xdr:nvSpPr>
      <xdr:spPr>
        <a:xfrm>
          <a:off x="4114800" y="37699950"/>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171450</xdr:colOff>
      <xdr:row>81</xdr:row>
      <xdr:rowOff>323850</xdr:rowOff>
    </xdr:from>
    <xdr:to>
      <xdr:col>4</xdr:col>
      <xdr:colOff>381000</xdr:colOff>
      <xdr:row>81</xdr:row>
      <xdr:rowOff>676275</xdr:rowOff>
    </xdr:to>
    <xdr:sp macro="" textlink="">
      <xdr:nvSpPr>
        <xdr:cNvPr id="177" name="Flecha: cheurón 63">
          <a:extLst>
            <a:ext uri="{FF2B5EF4-FFF2-40B4-BE49-F238E27FC236}">
              <a16:creationId xmlns:a16="http://schemas.microsoft.com/office/drawing/2014/main" id="{00000000-0008-0000-0000-0000B1000000}"/>
            </a:ext>
          </a:extLst>
        </xdr:cNvPr>
        <xdr:cNvSpPr/>
      </xdr:nvSpPr>
      <xdr:spPr>
        <a:xfrm>
          <a:off x="4143375" y="3637597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171450</xdr:colOff>
      <xdr:row>79</xdr:row>
      <xdr:rowOff>561975</xdr:rowOff>
    </xdr:from>
    <xdr:to>
      <xdr:col>4</xdr:col>
      <xdr:colOff>381000</xdr:colOff>
      <xdr:row>79</xdr:row>
      <xdr:rowOff>914400</xdr:rowOff>
    </xdr:to>
    <xdr:sp macro="" textlink="">
      <xdr:nvSpPr>
        <xdr:cNvPr id="178" name="Flecha: cheurón 63">
          <a:extLst>
            <a:ext uri="{FF2B5EF4-FFF2-40B4-BE49-F238E27FC236}">
              <a16:creationId xmlns:a16="http://schemas.microsoft.com/office/drawing/2014/main" id="{00000000-0008-0000-0000-0000B2000000}"/>
            </a:ext>
          </a:extLst>
        </xdr:cNvPr>
        <xdr:cNvSpPr/>
      </xdr:nvSpPr>
      <xdr:spPr>
        <a:xfrm>
          <a:off x="4143375" y="34909125"/>
          <a:ext cx="209550" cy="352425"/>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2</xdr:col>
      <xdr:colOff>142874</xdr:colOff>
      <xdr:row>101</xdr:row>
      <xdr:rowOff>369570</xdr:rowOff>
    </xdr:from>
    <xdr:to>
      <xdr:col>2</xdr:col>
      <xdr:colOff>380999</xdr:colOff>
      <xdr:row>101</xdr:row>
      <xdr:rowOff>819150</xdr:rowOff>
    </xdr:to>
    <xdr:sp macro="" textlink="">
      <xdr:nvSpPr>
        <xdr:cNvPr id="179" name="Flecha: cheurón 70">
          <a:extLst>
            <a:ext uri="{FF2B5EF4-FFF2-40B4-BE49-F238E27FC236}">
              <a16:creationId xmlns:a16="http://schemas.microsoft.com/office/drawing/2014/main" id="{00000000-0008-0000-0000-0000B3000000}"/>
            </a:ext>
          </a:extLst>
        </xdr:cNvPr>
        <xdr:cNvSpPr/>
      </xdr:nvSpPr>
      <xdr:spPr>
        <a:xfrm>
          <a:off x="2190749" y="45994320"/>
          <a:ext cx="238125" cy="449580"/>
        </a:xfrm>
        <a:prstGeom prst="chevron">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4</xdr:col>
      <xdr:colOff>180975</xdr:colOff>
      <xdr:row>97</xdr:row>
      <xdr:rowOff>419100</xdr:rowOff>
    </xdr:from>
    <xdr:to>
      <xdr:col>4</xdr:col>
      <xdr:colOff>390525</xdr:colOff>
      <xdr:row>97</xdr:row>
      <xdr:rowOff>762000</xdr:rowOff>
    </xdr:to>
    <xdr:sp macro="" textlink="">
      <xdr:nvSpPr>
        <xdr:cNvPr id="181" name="Flecha: cheurón 71">
          <a:extLst>
            <a:ext uri="{FF2B5EF4-FFF2-40B4-BE49-F238E27FC236}">
              <a16:creationId xmlns:a16="http://schemas.microsoft.com/office/drawing/2014/main" id="{00000000-0008-0000-0000-0000B5000000}"/>
            </a:ext>
          </a:extLst>
        </xdr:cNvPr>
        <xdr:cNvSpPr/>
      </xdr:nvSpPr>
      <xdr:spPr>
        <a:xfrm>
          <a:off x="4152900" y="43776900"/>
          <a:ext cx="209550" cy="342900"/>
        </a:xfrm>
        <a:prstGeom prst="chevron">
          <a:avLst/>
        </a:pr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76200</xdr:rowOff>
    </xdr:from>
    <xdr:to>
      <xdr:col>2</xdr:col>
      <xdr:colOff>1247775</xdr:colOff>
      <xdr:row>7</xdr:row>
      <xdr:rowOff>10795</xdr:rowOff>
    </xdr:to>
    <xdr:pic>
      <xdr:nvPicPr>
        <xdr:cNvPr id="2" name="0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b="85129"/>
        <a:stretch>
          <a:fillRect/>
        </a:stretch>
      </xdr:blipFill>
      <xdr:spPr>
        <a:xfrm>
          <a:off x="790575" y="266700"/>
          <a:ext cx="5362575" cy="10775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U102"/>
  <sheetViews>
    <sheetView showGridLines="0" tabSelected="1" topLeftCell="H43" zoomScale="80" zoomScaleNormal="80" workbookViewId="0">
      <selection activeCell="P104" sqref="P104"/>
    </sheetView>
  </sheetViews>
  <sheetFormatPr baseColWidth="10" defaultRowHeight="14.4" x14ac:dyDescent="0.3"/>
  <cols>
    <col min="2" max="2" width="18.33203125" customWidth="1"/>
    <col min="3" max="3" width="8.6640625" customWidth="1"/>
    <col min="4" max="4" width="19.44140625" customWidth="1"/>
    <col min="5" max="5" width="8.6640625" customWidth="1"/>
    <col min="6" max="6" width="25" style="79" customWidth="1"/>
    <col min="7" max="7" width="8.6640625" customWidth="1"/>
    <col min="8" max="8" width="23.6640625" style="79" customWidth="1"/>
    <col min="9" max="9" width="8.6640625" customWidth="1"/>
    <col min="10" max="10" width="18.77734375" style="84" customWidth="1"/>
    <col min="11" max="11" width="8.6640625" customWidth="1"/>
    <col min="12" max="12" width="15.21875" bestFit="1" customWidth="1"/>
    <col min="13" max="13" width="37.77734375" style="84" customWidth="1"/>
    <col min="14" max="14" width="8.6640625" customWidth="1"/>
    <col min="15" max="15" width="15.21875" bestFit="1" customWidth="1"/>
    <col min="16" max="16" width="37.77734375" style="108" customWidth="1"/>
    <col min="17" max="17" width="8.6640625" customWidth="1"/>
    <col min="18" max="18" width="15.21875" bestFit="1" customWidth="1"/>
    <col min="19" max="19" width="37.77734375" style="108" customWidth="1"/>
    <col min="20" max="20" width="8.6640625" customWidth="1"/>
    <col min="21" max="21" width="22.33203125" customWidth="1"/>
  </cols>
  <sheetData>
    <row r="9" spans="2:21" ht="31.2" customHeight="1" x14ac:dyDescent="0.4">
      <c r="B9" s="140" t="s">
        <v>139</v>
      </c>
      <c r="C9" s="140"/>
      <c r="D9" s="140"/>
      <c r="E9" s="140"/>
      <c r="F9" s="140"/>
      <c r="G9" s="140"/>
      <c r="H9" s="140"/>
      <c r="I9" s="140"/>
      <c r="J9" s="140"/>
      <c r="K9" s="140"/>
      <c r="L9" s="140"/>
      <c r="M9" s="140"/>
      <c r="N9" s="140"/>
      <c r="O9" s="140"/>
      <c r="P9" s="140"/>
      <c r="Q9" s="140"/>
      <c r="R9" s="140"/>
      <c r="S9" s="140"/>
      <c r="T9" s="140"/>
      <c r="U9" s="140"/>
    </row>
    <row r="10" spans="2:21" x14ac:dyDescent="0.3">
      <c r="U10" t="s">
        <v>72</v>
      </c>
    </row>
    <row r="11" spans="2:21" x14ac:dyDescent="0.3">
      <c r="B11" s="1"/>
      <c r="C11" s="1"/>
      <c r="D11" s="1"/>
      <c r="E11" s="1"/>
      <c r="F11" s="89"/>
      <c r="G11" s="1"/>
    </row>
    <row r="12" spans="2:21" ht="21" x14ac:dyDescent="0.4">
      <c r="B12" s="141" t="s">
        <v>0</v>
      </c>
      <c r="C12" s="141"/>
      <c r="D12" s="141"/>
      <c r="E12" s="141"/>
      <c r="F12" s="141"/>
      <c r="G12" s="141"/>
      <c r="H12" s="141"/>
      <c r="I12" s="141"/>
      <c r="J12" s="141"/>
      <c r="K12" s="141"/>
      <c r="L12" s="141"/>
      <c r="M12" s="141"/>
      <c r="N12" s="141"/>
      <c r="O12" s="141"/>
      <c r="P12" s="141"/>
      <c r="Q12" s="141"/>
      <c r="R12" s="141"/>
      <c r="S12" s="141"/>
      <c r="T12" s="141"/>
      <c r="U12" s="141"/>
    </row>
    <row r="13" spans="2:21" ht="5.25" customHeight="1" x14ac:dyDescent="0.4">
      <c r="B13" s="13"/>
      <c r="C13" s="13"/>
      <c r="D13" s="13"/>
      <c r="E13" s="13"/>
      <c r="F13" s="90"/>
      <c r="G13" s="14"/>
      <c r="H13" s="100"/>
      <c r="I13" s="15"/>
      <c r="J13" s="85"/>
      <c r="K13" s="15"/>
      <c r="L13" s="15"/>
      <c r="M13" s="85"/>
      <c r="N13" s="15"/>
      <c r="O13" s="15"/>
      <c r="Q13" s="15"/>
      <c r="R13" s="15"/>
      <c r="T13" s="15"/>
      <c r="U13" s="15"/>
    </row>
    <row r="14" spans="2:21" ht="22.5" customHeight="1" x14ac:dyDescent="0.3">
      <c r="B14" s="142" t="s">
        <v>43</v>
      </c>
      <c r="C14" s="142"/>
      <c r="D14" s="142"/>
      <c r="E14" s="142"/>
      <c r="F14" s="142"/>
      <c r="G14" s="142"/>
      <c r="H14" s="142"/>
      <c r="I14" s="142"/>
      <c r="J14" s="142"/>
      <c r="K14" s="142"/>
      <c r="L14" s="142"/>
      <c r="M14" s="142"/>
      <c r="N14" s="142"/>
      <c r="O14" s="142"/>
      <c r="P14" s="142"/>
      <c r="Q14" s="142"/>
      <c r="R14" s="142"/>
      <c r="S14" s="142"/>
      <c r="T14" s="142"/>
      <c r="U14" s="142"/>
    </row>
    <row r="15" spans="2:21" ht="15" customHeight="1" thickBot="1" x14ac:dyDescent="0.35">
      <c r="B15" s="1"/>
      <c r="C15" s="1"/>
      <c r="D15" s="1"/>
      <c r="E15" s="1"/>
      <c r="F15" s="89"/>
      <c r="G15" s="1"/>
    </row>
    <row r="16" spans="2:21" s="4" customFormat="1" ht="28.2" customHeight="1" thickBot="1" x14ac:dyDescent="0.35">
      <c r="B16" s="5" t="s">
        <v>1</v>
      </c>
      <c r="C16" s="6"/>
      <c r="D16" s="7" t="s">
        <v>2</v>
      </c>
      <c r="E16" s="9"/>
      <c r="F16" s="8" t="s">
        <v>3</v>
      </c>
      <c r="G16" s="41"/>
      <c r="H16" s="42" t="s">
        <v>73</v>
      </c>
      <c r="J16" s="54" t="s">
        <v>76</v>
      </c>
      <c r="L16" s="50" t="s">
        <v>68</v>
      </c>
      <c r="M16" s="50" t="s">
        <v>98</v>
      </c>
      <c r="O16" s="50" t="s">
        <v>68</v>
      </c>
      <c r="P16" s="77" t="s">
        <v>95</v>
      </c>
      <c r="R16" s="50" t="s">
        <v>68</v>
      </c>
      <c r="S16" s="77" t="s">
        <v>97</v>
      </c>
      <c r="U16" s="65" t="s">
        <v>129</v>
      </c>
    </row>
    <row r="17" spans="2:21" s="3" customFormat="1" ht="12" customHeight="1" thickBot="1" x14ac:dyDescent="0.35">
      <c r="B17" s="10"/>
      <c r="C17" s="12"/>
      <c r="D17" s="39"/>
      <c r="E17" s="11"/>
      <c r="F17" s="91"/>
      <c r="G17" s="4"/>
      <c r="H17" s="101"/>
      <c r="I17" s="4"/>
      <c r="J17" s="86"/>
      <c r="K17" s="4"/>
      <c r="L17" s="43"/>
      <c r="M17" s="86"/>
      <c r="N17" s="4"/>
      <c r="O17" s="43"/>
      <c r="P17" s="109"/>
      <c r="Q17" s="4"/>
      <c r="R17" s="43"/>
      <c r="S17" s="109"/>
      <c r="T17" s="4"/>
      <c r="U17" s="64"/>
    </row>
    <row r="18" spans="2:21" ht="111" thickBot="1" x14ac:dyDescent="0.35">
      <c r="B18" s="134" t="s">
        <v>8</v>
      </c>
      <c r="D18" s="137" t="s">
        <v>7</v>
      </c>
      <c r="E18" s="38"/>
      <c r="F18" s="92" t="s">
        <v>5</v>
      </c>
      <c r="H18" s="102" t="s">
        <v>178</v>
      </c>
      <c r="I18" s="2"/>
      <c r="J18" s="71" t="s">
        <v>142</v>
      </c>
      <c r="K18" s="2"/>
      <c r="L18" s="48">
        <v>0</v>
      </c>
      <c r="M18" s="67" t="s">
        <v>143</v>
      </c>
      <c r="N18" s="2"/>
      <c r="O18" s="49">
        <f>(0/2)*100</f>
        <v>0</v>
      </c>
      <c r="P18" s="110" t="s">
        <v>140</v>
      </c>
      <c r="Q18" s="2"/>
      <c r="R18" s="49">
        <f>(0/2)*100</f>
        <v>0</v>
      </c>
      <c r="S18" s="110" t="s">
        <v>141</v>
      </c>
      <c r="T18" s="2"/>
      <c r="U18" s="63">
        <f>(+R18+O18+L18)/3</f>
        <v>0</v>
      </c>
    </row>
    <row r="19" spans="2:21" ht="12.75" customHeight="1" thickBot="1" x14ac:dyDescent="0.35">
      <c r="B19" s="135"/>
      <c r="C19" s="2"/>
      <c r="D19" s="138"/>
      <c r="F19" s="93"/>
      <c r="I19" s="2"/>
      <c r="K19" s="2"/>
      <c r="L19" s="44"/>
      <c r="N19" s="2"/>
      <c r="O19" s="44"/>
      <c r="Q19" s="2"/>
      <c r="R19" s="44"/>
      <c r="T19" s="2"/>
      <c r="U19" s="62"/>
    </row>
    <row r="20" spans="2:21" ht="183" customHeight="1" thickBot="1" x14ac:dyDescent="0.35">
      <c r="B20" s="136"/>
      <c r="C20" s="1"/>
      <c r="D20" s="139"/>
      <c r="E20" s="1"/>
      <c r="F20" s="94" t="s">
        <v>6</v>
      </c>
      <c r="G20" s="1"/>
      <c r="H20" s="103" t="s">
        <v>177</v>
      </c>
      <c r="J20" s="72" t="s">
        <v>81</v>
      </c>
      <c r="L20" s="48">
        <v>91</v>
      </c>
      <c r="M20" s="67" t="s">
        <v>152</v>
      </c>
      <c r="O20" s="49">
        <v>91</v>
      </c>
      <c r="P20" s="111" t="s">
        <v>144</v>
      </c>
      <c r="R20" s="52">
        <v>173</v>
      </c>
      <c r="S20" s="111" t="s">
        <v>120</v>
      </c>
      <c r="U20" s="61">
        <f>(+R20+O20+L20)/3</f>
        <v>118.33333333333333</v>
      </c>
    </row>
    <row r="21" spans="2:21" x14ac:dyDescent="0.3">
      <c r="B21" s="35"/>
      <c r="C21" s="1"/>
      <c r="D21" s="35"/>
      <c r="E21" s="1"/>
      <c r="F21" s="95"/>
      <c r="G21" s="1"/>
      <c r="H21" s="104"/>
      <c r="J21" s="87"/>
      <c r="L21" s="36"/>
      <c r="M21" s="87"/>
      <c r="O21" s="36"/>
      <c r="P21" s="112"/>
      <c r="R21" s="36"/>
      <c r="S21" s="112"/>
      <c r="U21" s="37"/>
    </row>
    <row r="23" spans="2:21" ht="38.25" customHeight="1" x14ac:dyDescent="0.3">
      <c r="B23" s="125" t="s">
        <v>37</v>
      </c>
      <c r="C23" s="125"/>
      <c r="D23" s="125"/>
      <c r="E23" s="125"/>
      <c r="F23" s="125"/>
      <c r="G23" s="125"/>
      <c r="H23" s="125"/>
      <c r="I23" s="125"/>
      <c r="J23" s="125"/>
      <c r="K23" s="125"/>
      <c r="L23" s="125"/>
      <c r="M23" s="125"/>
      <c r="N23" s="125"/>
      <c r="O23" s="125"/>
      <c r="P23" s="125"/>
      <c r="Q23" s="125"/>
      <c r="R23" s="125"/>
      <c r="S23" s="125"/>
      <c r="T23" s="125"/>
      <c r="U23" s="125"/>
    </row>
    <row r="24" spans="2:21" ht="15" customHeight="1" thickBot="1" x14ac:dyDescent="0.45">
      <c r="B24" s="17"/>
      <c r="C24" s="17"/>
      <c r="D24" s="17"/>
      <c r="E24" s="17"/>
      <c r="F24" s="96"/>
      <c r="G24" s="17"/>
      <c r="H24" s="96"/>
      <c r="I24" s="17"/>
      <c r="J24" s="88"/>
      <c r="K24" s="17"/>
      <c r="L24" s="17"/>
      <c r="M24" s="88"/>
      <c r="N24" s="17"/>
      <c r="O24" s="17"/>
      <c r="P24" s="113"/>
      <c r="Q24" s="17"/>
      <c r="R24" s="17"/>
      <c r="S24" s="113"/>
      <c r="T24" s="17"/>
      <c r="U24" s="55"/>
    </row>
    <row r="25" spans="2:21" s="44" customFormat="1" ht="21" customHeight="1" thickBot="1" x14ac:dyDescent="0.35">
      <c r="B25" s="5" t="s">
        <v>1</v>
      </c>
      <c r="C25" s="6"/>
      <c r="D25" s="7" t="s">
        <v>2</v>
      </c>
      <c r="E25" s="9"/>
      <c r="F25" s="8" t="s">
        <v>3</v>
      </c>
      <c r="G25" s="4"/>
      <c r="H25" s="42" t="s">
        <v>73</v>
      </c>
      <c r="I25" s="4"/>
      <c r="J25" s="54" t="s">
        <v>76</v>
      </c>
      <c r="K25" s="4"/>
      <c r="L25" s="50" t="s">
        <v>68</v>
      </c>
      <c r="M25" s="50" t="s">
        <v>98</v>
      </c>
      <c r="N25" s="4"/>
      <c r="O25" s="50" t="s">
        <v>68</v>
      </c>
      <c r="P25" s="77" t="s">
        <v>95</v>
      </c>
      <c r="Q25" s="4"/>
      <c r="R25" s="50" t="s">
        <v>68</v>
      </c>
      <c r="S25" s="77" t="s">
        <v>97</v>
      </c>
      <c r="T25" s="4"/>
      <c r="U25" s="65" t="s">
        <v>129</v>
      </c>
    </row>
    <row r="26" spans="2:21" ht="12" customHeight="1" thickBot="1" x14ac:dyDescent="0.35">
      <c r="B26" s="18"/>
      <c r="U26" s="56"/>
    </row>
    <row r="27" spans="2:21" ht="97.2" thickBot="1" x14ac:dyDescent="0.35">
      <c r="B27" s="128" t="s">
        <v>9</v>
      </c>
      <c r="C27" s="19"/>
      <c r="D27" s="131" t="s">
        <v>10</v>
      </c>
      <c r="F27" s="97" t="s">
        <v>44</v>
      </c>
      <c r="H27" s="102" t="s">
        <v>176</v>
      </c>
      <c r="J27" s="71" t="s">
        <v>79</v>
      </c>
      <c r="L27" s="80">
        <v>100</v>
      </c>
      <c r="M27" s="67" t="s">
        <v>112</v>
      </c>
      <c r="O27" s="51">
        <v>100</v>
      </c>
      <c r="P27" s="111" t="s">
        <v>107</v>
      </c>
      <c r="R27" s="51">
        <f>(170/170)*100</f>
        <v>100</v>
      </c>
      <c r="S27" s="111" t="s">
        <v>96</v>
      </c>
      <c r="U27" s="61">
        <f>(+R27+O27+L27)/3</f>
        <v>100</v>
      </c>
    </row>
    <row r="28" spans="2:21" ht="15" thickBot="1" x14ac:dyDescent="0.35">
      <c r="B28" s="129"/>
      <c r="D28" s="132"/>
      <c r="H28" s="93"/>
      <c r="J28" s="69"/>
      <c r="L28" s="21"/>
      <c r="M28" s="69"/>
      <c r="O28" s="21"/>
      <c r="P28" s="114"/>
      <c r="R28" s="21"/>
      <c r="S28" s="114"/>
    </row>
    <row r="29" spans="2:21" ht="262.8" thickBot="1" x14ac:dyDescent="0.35">
      <c r="B29" s="130"/>
      <c r="D29" s="133"/>
      <c r="F29" s="97" t="s">
        <v>45</v>
      </c>
      <c r="H29" s="102" t="s">
        <v>175</v>
      </c>
      <c r="J29" s="71" t="s">
        <v>78</v>
      </c>
      <c r="L29" s="48">
        <v>100</v>
      </c>
      <c r="M29" s="67" t="s">
        <v>113</v>
      </c>
      <c r="O29" s="49">
        <f>(1/2)*100</f>
        <v>50</v>
      </c>
      <c r="P29" s="111" t="s">
        <v>108</v>
      </c>
      <c r="R29" s="49">
        <f>(6/6)*100</f>
        <v>100</v>
      </c>
      <c r="S29" s="111" t="s">
        <v>145</v>
      </c>
      <c r="U29" s="61">
        <f>(+R29+O29+L29)/3</f>
        <v>83.333333333333329</v>
      </c>
    </row>
    <row r="31" spans="2:21" ht="37.5" customHeight="1" x14ac:dyDescent="0.3">
      <c r="B31" s="125" t="s">
        <v>38</v>
      </c>
      <c r="C31" s="125"/>
      <c r="D31" s="125"/>
      <c r="E31" s="125"/>
      <c r="F31" s="125"/>
      <c r="G31" s="125"/>
      <c r="H31" s="125"/>
      <c r="I31" s="125"/>
      <c r="J31" s="125"/>
      <c r="K31" s="125"/>
      <c r="L31" s="125"/>
      <c r="M31" s="125"/>
      <c r="N31" s="125"/>
      <c r="O31" s="125"/>
      <c r="P31" s="125"/>
      <c r="Q31" s="125"/>
      <c r="R31" s="125"/>
      <c r="S31" s="125"/>
      <c r="T31" s="125"/>
      <c r="U31" s="125"/>
    </row>
    <row r="32" spans="2:21" ht="15" customHeight="1" thickBot="1" x14ac:dyDescent="0.45">
      <c r="B32" s="17"/>
      <c r="C32" s="17"/>
      <c r="D32" s="17"/>
      <c r="E32" s="17"/>
      <c r="F32" s="96"/>
      <c r="G32" s="17"/>
      <c r="H32" s="96"/>
      <c r="I32" s="17"/>
      <c r="J32" s="88"/>
      <c r="K32" s="17"/>
      <c r="L32" s="17"/>
      <c r="M32" s="88"/>
      <c r="N32" s="17"/>
      <c r="O32" s="17"/>
      <c r="P32" s="113"/>
      <c r="Q32" s="17"/>
      <c r="R32" s="17"/>
      <c r="S32" s="113"/>
      <c r="T32" s="17"/>
      <c r="U32" s="17"/>
    </row>
    <row r="33" spans="2:21" s="44" customFormat="1" ht="21" customHeight="1" thickBot="1" x14ac:dyDescent="0.35">
      <c r="B33" s="5" t="s">
        <v>1</v>
      </c>
      <c r="C33" s="6"/>
      <c r="D33" s="7" t="s">
        <v>2</v>
      </c>
      <c r="E33" s="9"/>
      <c r="F33" s="8" t="s">
        <v>3</v>
      </c>
      <c r="G33" s="41"/>
      <c r="H33" s="42" t="s">
        <v>73</v>
      </c>
      <c r="I33" s="4"/>
      <c r="J33" s="54" t="s">
        <v>76</v>
      </c>
      <c r="K33" s="4"/>
      <c r="L33" s="50" t="s">
        <v>68</v>
      </c>
      <c r="M33" s="50" t="s">
        <v>98</v>
      </c>
      <c r="N33" s="4"/>
      <c r="O33" s="50" t="s">
        <v>68</v>
      </c>
      <c r="P33" s="77" t="s">
        <v>95</v>
      </c>
      <c r="Q33" s="4"/>
      <c r="R33" s="50" t="s">
        <v>68</v>
      </c>
      <c r="S33" s="77" t="s">
        <v>97</v>
      </c>
      <c r="T33" s="4"/>
      <c r="U33" s="65" t="s">
        <v>129</v>
      </c>
    </row>
    <row r="34" spans="2:21" ht="12" customHeight="1" x14ac:dyDescent="0.4">
      <c r="B34" s="17"/>
      <c r="C34" s="17"/>
      <c r="D34" s="17"/>
      <c r="E34" s="17"/>
      <c r="F34" s="96"/>
      <c r="G34" s="17"/>
      <c r="H34" s="96"/>
      <c r="I34" s="17"/>
      <c r="J34" s="88"/>
      <c r="K34" s="17"/>
      <c r="L34" s="17"/>
      <c r="M34" s="88"/>
      <c r="N34" s="17"/>
      <c r="O34" s="17"/>
      <c r="P34" s="113"/>
      <c r="Q34" s="17"/>
      <c r="R34" s="17"/>
      <c r="S34" s="113"/>
      <c r="T34" s="17"/>
      <c r="U34" s="17"/>
    </row>
    <row r="35" spans="2:21" ht="15" thickBot="1" x14ac:dyDescent="0.35"/>
    <row r="36" spans="2:21" ht="97.2" thickBot="1" x14ac:dyDescent="0.35">
      <c r="B36" s="73" t="s">
        <v>11</v>
      </c>
      <c r="D36" s="74" t="s">
        <v>12</v>
      </c>
      <c r="F36" s="97" t="s">
        <v>46</v>
      </c>
      <c r="H36" s="102" t="s">
        <v>174</v>
      </c>
      <c r="J36" s="71" t="s">
        <v>77</v>
      </c>
      <c r="L36" s="48">
        <v>100</v>
      </c>
      <c r="M36" s="67" t="s">
        <v>114</v>
      </c>
      <c r="O36" s="52">
        <v>100</v>
      </c>
      <c r="P36" s="111" t="s">
        <v>109</v>
      </c>
      <c r="R36" s="52">
        <v>100</v>
      </c>
      <c r="S36" s="111" t="s">
        <v>99</v>
      </c>
      <c r="T36" s="40"/>
      <c r="U36" s="61">
        <f>(+R36+O36+L36)/3</f>
        <v>100</v>
      </c>
    </row>
    <row r="37" spans="2:21" ht="15" thickBot="1" x14ac:dyDescent="0.35">
      <c r="B37" s="16"/>
      <c r="D37" s="16"/>
      <c r="F37" s="16"/>
      <c r="H37" s="93"/>
      <c r="J37" s="69"/>
      <c r="L37" s="21"/>
      <c r="M37" s="69"/>
      <c r="O37" s="21"/>
      <c r="P37" s="114"/>
      <c r="R37" s="21"/>
      <c r="S37" s="114"/>
    </row>
    <row r="38" spans="2:21" ht="83.4" thickBot="1" x14ac:dyDescent="0.35">
      <c r="B38" s="73" t="s">
        <v>13</v>
      </c>
      <c r="D38" s="74" t="s">
        <v>14</v>
      </c>
      <c r="F38" s="97" t="s">
        <v>47</v>
      </c>
      <c r="H38" s="102" t="s">
        <v>173</v>
      </c>
      <c r="J38" s="71" t="s">
        <v>80</v>
      </c>
      <c r="L38" s="48">
        <f>(526/526)*100</f>
        <v>100</v>
      </c>
      <c r="M38" s="67" t="s">
        <v>149</v>
      </c>
      <c r="O38" s="52">
        <f>(526/526)*100</f>
        <v>100</v>
      </c>
      <c r="P38" s="115" t="s">
        <v>150</v>
      </c>
      <c r="R38" s="52">
        <f>(600/600)*100</f>
        <v>100</v>
      </c>
      <c r="S38" s="115" t="s">
        <v>151</v>
      </c>
      <c r="U38" s="61">
        <f>(+R38+O38+L38)/3</f>
        <v>100</v>
      </c>
    </row>
    <row r="42" spans="2:21" ht="21" x14ac:dyDescent="0.3">
      <c r="B42" s="127" t="s">
        <v>15</v>
      </c>
      <c r="C42" s="127"/>
      <c r="D42" s="127"/>
      <c r="E42" s="127"/>
      <c r="F42" s="127"/>
      <c r="G42" s="127"/>
      <c r="H42" s="127"/>
      <c r="I42" s="127"/>
      <c r="J42" s="127"/>
      <c r="K42" s="127"/>
      <c r="L42" s="127"/>
      <c r="M42" s="127"/>
      <c r="N42" s="127"/>
      <c r="O42" s="127"/>
      <c r="P42" s="127"/>
      <c r="Q42" s="127"/>
      <c r="R42" s="127"/>
      <c r="S42" s="127"/>
      <c r="T42" s="127"/>
      <c r="U42" s="127"/>
    </row>
    <row r="44" spans="2:21" ht="37.5" customHeight="1" x14ac:dyDescent="0.4">
      <c r="B44" s="126" t="s">
        <v>39</v>
      </c>
      <c r="C44" s="126"/>
      <c r="D44" s="126"/>
      <c r="E44" s="126"/>
      <c r="F44" s="126"/>
      <c r="G44" s="126"/>
      <c r="H44" s="126"/>
      <c r="I44" s="126"/>
      <c r="J44" s="126"/>
      <c r="K44" s="126"/>
      <c r="L44" s="126"/>
      <c r="M44" s="126"/>
      <c r="N44" s="126"/>
      <c r="O44" s="126"/>
      <c r="P44" s="126"/>
      <c r="Q44" s="126"/>
      <c r="R44" s="126"/>
      <c r="S44" s="126"/>
      <c r="T44" s="126"/>
      <c r="U44" s="126"/>
    </row>
    <row r="45" spans="2:21" ht="15" customHeight="1" thickBot="1" x14ac:dyDescent="0.45">
      <c r="B45" s="17"/>
      <c r="C45" s="17"/>
      <c r="D45" s="17"/>
      <c r="E45" s="17"/>
      <c r="F45" s="96"/>
      <c r="G45" s="17"/>
      <c r="H45" s="96"/>
      <c r="I45" s="17"/>
      <c r="J45" s="88"/>
      <c r="K45" s="17"/>
      <c r="L45" s="17"/>
      <c r="M45" s="88"/>
      <c r="N45" s="17"/>
      <c r="O45" s="17"/>
      <c r="P45" s="113"/>
      <c r="Q45" s="17"/>
      <c r="R45" s="17"/>
      <c r="S45" s="113"/>
      <c r="T45" s="17"/>
      <c r="U45" s="17"/>
    </row>
    <row r="46" spans="2:21" s="44" customFormat="1" ht="21" customHeight="1" thickBot="1" x14ac:dyDescent="0.35">
      <c r="B46" s="5" t="s">
        <v>1</v>
      </c>
      <c r="C46" s="6"/>
      <c r="D46" s="7" t="s">
        <v>2</v>
      </c>
      <c r="E46" s="9"/>
      <c r="F46" s="8" t="s">
        <v>3</v>
      </c>
      <c r="G46" s="4"/>
      <c r="H46" s="42" t="s">
        <v>73</v>
      </c>
      <c r="I46" s="47"/>
      <c r="J46" s="54" t="s">
        <v>76</v>
      </c>
      <c r="K46" s="4"/>
      <c r="L46" s="50" t="s">
        <v>68</v>
      </c>
      <c r="M46" s="50" t="s">
        <v>98</v>
      </c>
      <c r="N46" s="4"/>
      <c r="O46" s="50" t="s">
        <v>68</v>
      </c>
      <c r="P46" s="77" t="s">
        <v>95</v>
      </c>
      <c r="Q46" s="4"/>
      <c r="R46" s="50" t="s">
        <v>68</v>
      </c>
      <c r="S46" s="77" t="s">
        <v>97</v>
      </c>
      <c r="T46" s="4"/>
      <c r="U46" s="65" t="s">
        <v>129</v>
      </c>
    </row>
    <row r="47" spans="2:21" ht="12" customHeight="1" x14ac:dyDescent="0.4">
      <c r="B47" s="17"/>
      <c r="C47" s="17"/>
      <c r="D47" s="17"/>
      <c r="E47" s="17"/>
      <c r="F47" s="96"/>
      <c r="G47" s="17"/>
      <c r="H47" s="96"/>
      <c r="I47" s="17"/>
      <c r="J47" s="88"/>
      <c r="K47" s="17"/>
      <c r="L47" s="17"/>
      <c r="M47" s="88"/>
      <c r="N47" s="17"/>
      <c r="O47" s="17"/>
      <c r="P47" s="113"/>
      <c r="Q47" s="17"/>
      <c r="R47" s="17"/>
      <c r="S47" s="113"/>
      <c r="T47" s="17"/>
      <c r="U47" s="17"/>
    </row>
    <row r="48" spans="2:21" ht="15" thickBot="1" x14ac:dyDescent="0.35"/>
    <row r="49" spans="2:21" ht="138.6" thickBot="1" x14ac:dyDescent="0.35">
      <c r="B49" s="128" t="s">
        <v>16</v>
      </c>
      <c r="D49" s="75" t="s">
        <v>17</v>
      </c>
      <c r="F49" s="97" t="s">
        <v>48</v>
      </c>
      <c r="H49" s="102" t="s">
        <v>172</v>
      </c>
      <c r="I49" s="46"/>
      <c r="J49" s="71" t="s">
        <v>82</v>
      </c>
      <c r="L49" s="48">
        <v>145</v>
      </c>
      <c r="M49" s="67" t="s">
        <v>134</v>
      </c>
      <c r="O49" s="51">
        <v>145</v>
      </c>
      <c r="P49" s="111" t="s">
        <v>122</v>
      </c>
      <c r="R49" s="51">
        <v>72</v>
      </c>
      <c r="S49" s="111" t="s">
        <v>124</v>
      </c>
      <c r="T49" s="40"/>
      <c r="U49" s="61">
        <f>(+R49+O49+L49)/3</f>
        <v>120.66666666666667</v>
      </c>
    </row>
    <row r="50" spans="2:21" ht="15" thickBot="1" x14ac:dyDescent="0.35">
      <c r="B50" s="129"/>
      <c r="H50" s="93"/>
      <c r="J50" s="69"/>
      <c r="L50" s="21"/>
      <c r="M50" s="69"/>
      <c r="O50" s="21"/>
      <c r="P50" s="114"/>
      <c r="R50" s="21"/>
      <c r="S50" s="114"/>
    </row>
    <row r="51" spans="2:21" ht="98.4" customHeight="1" thickBot="1" x14ac:dyDescent="0.35">
      <c r="B51" s="130"/>
      <c r="D51" s="75" t="s">
        <v>18</v>
      </c>
      <c r="F51" s="97" t="s">
        <v>49</v>
      </c>
      <c r="H51" s="105" t="s">
        <v>171</v>
      </c>
      <c r="J51" s="71" t="s">
        <v>83</v>
      </c>
      <c r="L51" s="48">
        <v>10</v>
      </c>
      <c r="M51" s="67" t="s">
        <v>115</v>
      </c>
      <c r="O51" s="49">
        <f>(9/10)*100</f>
        <v>90</v>
      </c>
      <c r="P51" s="111" t="s">
        <v>110</v>
      </c>
      <c r="R51" s="49">
        <v>33</v>
      </c>
      <c r="S51" s="111" t="s">
        <v>100</v>
      </c>
      <c r="U51" s="61">
        <f>(+R51+O51+L51)/3</f>
        <v>44.333333333333336</v>
      </c>
    </row>
    <row r="52" spans="2:21" ht="15" thickBot="1" x14ac:dyDescent="0.35">
      <c r="H52" s="93"/>
      <c r="J52" s="69"/>
      <c r="L52" s="21"/>
      <c r="M52" s="69"/>
      <c r="O52" s="21"/>
      <c r="P52" s="114"/>
      <c r="R52" s="21"/>
      <c r="S52" s="114"/>
    </row>
    <row r="53" spans="2:21" ht="180" thickBot="1" x14ac:dyDescent="0.35">
      <c r="B53" s="128" t="s">
        <v>19</v>
      </c>
      <c r="D53" s="131" t="s">
        <v>20</v>
      </c>
      <c r="F53" s="97" t="s">
        <v>21</v>
      </c>
      <c r="H53" s="102" t="s">
        <v>170</v>
      </c>
      <c r="J53" s="71" t="s">
        <v>84</v>
      </c>
      <c r="L53" s="81">
        <v>125</v>
      </c>
      <c r="M53" s="67" t="s">
        <v>121</v>
      </c>
      <c r="O53" s="51">
        <v>110</v>
      </c>
      <c r="P53" s="111" t="s">
        <v>123</v>
      </c>
      <c r="R53" s="51">
        <v>140</v>
      </c>
      <c r="S53" s="111" t="s">
        <v>135</v>
      </c>
      <c r="U53" s="61">
        <f>(+R53+O53+L53)/3</f>
        <v>125</v>
      </c>
    </row>
    <row r="54" spans="2:21" ht="15" thickBot="1" x14ac:dyDescent="0.35">
      <c r="B54" s="129"/>
      <c r="D54" s="132"/>
      <c r="H54" s="93"/>
      <c r="J54" s="69"/>
      <c r="L54" s="21"/>
      <c r="M54" s="69"/>
      <c r="O54" s="21"/>
      <c r="P54" s="114"/>
      <c r="R54" s="21"/>
      <c r="S54" s="114"/>
    </row>
    <row r="55" spans="2:21" ht="187.8" customHeight="1" thickBot="1" x14ac:dyDescent="0.35">
      <c r="B55" s="129"/>
      <c r="D55" s="133"/>
      <c r="F55" s="97" t="s">
        <v>50</v>
      </c>
      <c r="H55" s="102" t="s">
        <v>169</v>
      </c>
      <c r="J55" s="71" t="s">
        <v>85</v>
      </c>
      <c r="L55" s="81">
        <v>95</v>
      </c>
      <c r="M55" s="67" t="s">
        <v>153</v>
      </c>
      <c r="O55" s="82">
        <v>96</v>
      </c>
      <c r="P55" s="110" t="s">
        <v>155</v>
      </c>
      <c r="R55" s="82">
        <v>95</v>
      </c>
      <c r="S55" s="110" t="s">
        <v>154</v>
      </c>
      <c r="U55" s="61">
        <f>(+R55+O55+L55)/3</f>
        <v>95.333333333333329</v>
      </c>
    </row>
    <row r="56" spans="2:21" ht="15" thickBot="1" x14ac:dyDescent="0.35">
      <c r="B56" s="129"/>
      <c r="H56" s="93"/>
      <c r="J56" s="69"/>
      <c r="L56" s="21"/>
      <c r="M56" s="69"/>
      <c r="O56" s="21"/>
      <c r="P56" s="114"/>
      <c r="R56" s="21"/>
      <c r="S56" s="114"/>
    </row>
    <row r="57" spans="2:21" ht="167.4" customHeight="1" thickBot="1" x14ac:dyDescent="0.35">
      <c r="B57" s="130"/>
      <c r="D57" s="20" t="s">
        <v>22</v>
      </c>
      <c r="F57" s="98" t="s">
        <v>51</v>
      </c>
      <c r="H57" s="106" t="s">
        <v>168</v>
      </c>
      <c r="J57" s="70" t="s">
        <v>86</v>
      </c>
      <c r="L57" s="48">
        <v>40</v>
      </c>
      <c r="M57" s="67" t="s">
        <v>146</v>
      </c>
      <c r="O57" s="52">
        <f>(1457/1045)*100</f>
        <v>139.42583732057417</v>
      </c>
      <c r="P57" s="111" t="s">
        <v>147</v>
      </c>
      <c r="R57" s="52">
        <f>(1837/1457)*100</f>
        <v>126.08098833218943</v>
      </c>
      <c r="S57" s="117" t="s">
        <v>147</v>
      </c>
      <c r="U57" s="61">
        <f>(+R57+O57+L57)/3</f>
        <v>101.83560855092121</v>
      </c>
    </row>
    <row r="61" spans="2:21" ht="21" x14ac:dyDescent="0.3">
      <c r="B61" s="127" t="s">
        <v>64</v>
      </c>
      <c r="C61" s="127"/>
      <c r="D61" s="127"/>
      <c r="E61" s="127"/>
      <c r="F61" s="127"/>
      <c r="G61" s="127"/>
      <c r="H61" s="127"/>
      <c r="I61" s="127"/>
      <c r="J61" s="127"/>
      <c r="K61" s="127"/>
      <c r="L61" s="127"/>
      <c r="M61" s="127"/>
      <c r="N61" s="127"/>
      <c r="O61" s="127"/>
      <c r="P61" s="127"/>
      <c r="Q61" s="127"/>
      <c r="R61" s="127"/>
      <c r="S61" s="127"/>
      <c r="T61" s="127"/>
      <c r="U61" s="127"/>
    </row>
    <row r="62" spans="2:21" x14ac:dyDescent="0.3">
      <c r="P62" s="108" t="s">
        <v>157</v>
      </c>
    </row>
    <row r="63" spans="2:21" ht="38.25" customHeight="1" x14ac:dyDescent="0.3">
      <c r="B63" s="125" t="s">
        <v>40</v>
      </c>
      <c r="C63" s="125"/>
      <c r="D63" s="125"/>
      <c r="E63" s="125"/>
      <c r="F63" s="125"/>
      <c r="G63" s="125"/>
      <c r="H63" s="125"/>
      <c r="I63" s="125"/>
      <c r="J63" s="125"/>
      <c r="K63" s="125"/>
      <c r="L63" s="125"/>
      <c r="M63" s="125"/>
      <c r="N63" s="125"/>
      <c r="O63" s="125"/>
      <c r="P63" s="125"/>
      <c r="Q63" s="125"/>
      <c r="R63" s="125"/>
      <c r="S63" s="125"/>
      <c r="T63" s="125"/>
      <c r="U63" s="125"/>
    </row>
    <row r="64" spans="2:21" ht="15" customHeight="1" thickBot="1" x14ac:dyDescent="0.45">
      <c r="B64" s="17"/>
      <c r="C64" s="17"/>
      <c r="D64" s="17"/>
      <c r="E64" s="17"/>
      <c r="F64" s="96"/>
      <c r="G64" s="17"/>
      <c r="H64" s="96"/>
      <c r="I64" s="17"/>
      <c r="J64" s="88"/>
      <c r="K64" s="17"/>
      <c r="L64" s="17"/>
      <c r="M64" s="88"/>
      <c r="N64" s="17"/>
      <c r="O64" s="17"/>
      <c r="P64" s="113"/>
      <c r="Q64" s="17"/>
      <c r="R64" s="17"/>
      <c r="S64" s="113"/>
      <c r="T64" s="17"/>
      <c r="U64" s="58"/>
    </row>
    <row r="65" spans="2:21" s="44" customFormat="1" ht="21" customHeight="1" thickBot="1" x14ac:dyDescent="0.35">
      <c r="B65" s="5" t="s">
        <v>1</v>
      </c>
      <c r="C65" s="6"/>
      <c r="D65" s="7" t="s">
        <v>2</v>
      </c>
      <c r="E65" s="9"/>
      <c r="F65" s="8" t="s">
        <v>3</v>
      </c>
      <c r="G65" s="4"/>
      <c r="H65" s="42" t="s">
        <v>73</v>
      </c>
      <c r="I65" s="47"/>
      <c r="J65" s="54" t="s">
        <v>76</v>
      </c>
      <c r="K65" s="4"/>
      <c r="L65" s="50" t="s">
        <v>68</v>
      </c>
      <c r="M65" s="50" t="s">
        <v>98</v>
      </c>
      <c r="N65" s="4"/>
      <c r="O65" s="50" t="s">
        <v>68</v>
      </c>
      <c r="P65" s="77" t="s">
        <v>95</v>
      </c>
      <c r="Q65" s="4"/>
      <c r="R65" s="50" t="s">
        <v>68</v>
      </c>
      <c r="S65" s="77" t="s">
        <v>97</v>
      </c>
      <c r="T65" s="4"/>
      <c r="U65" s="65" t="s">
        <v>129</v>
      </c>
    </row>
    <row r="66" spans="2:21" ht="12" customHeight="1" x14ac:dyDescent="0.4">
      <c r="B66" s="17"/>
      <c r="C66" s="17"/>
      <c r="D66" s="17"/>
      <c r="E66" s="17"/>
      <c r="F66" s="96"/>
      <c r="G66" s="17"/>
      <c r="H66" s="96"/>
      <c r="I66" s="17"/>
      <c r="J66" s="88"/>
      <c r="K66" s="17"/>
      <c r="L66" s="17"/>
      <c r="M66" s="88"/>
      <c r="N66" s="17"/>
      <c r="O66" s="17"/>
      <c r="P66" s="113"/>
      <c r="Q66" s="17"/>
      <c r="R66" s="17"/>
      <c r="S66" s="113"/>
      <c r="T66" s="17"/>
      <c r="U66" s="57"/>
    </row>
    <row r="67" spans="2:21" ht="15" thickBot="1" x14ac:dyDescent="0.35"/>
    <row r="68" spans="2:21" ht="94.2" customHeight="1" thickBot="1" x14ac:dyDescent="0.35">
      <c r="B68" s="73" t="s">
        <v>23</v>
      </c>
      <c r="D68" s="76" t="s">
        <v>24</v>
      </c>
      <c r="F68" s="97" t="s">
        <v>52</v>
      </c>
      <c r="H68" s="102" t="s">
        <v>167</v>
      </c>
      <c r="J68" s="71" t="s">
        <v>93</v>
      </c>
      <c r="L68" s="48">
        <v>107</v>
      </c>
      <c r="M68" s="83" t="s">
        <v>156</v>
      </c>
      <c r="O68" s="51">
        <v>100</v>
      </c>
      <c r="P68" s="116" t="s">
        <v>158</v>
      </c>
      <c r="R68" s="51">
        <v>114</v>
      </c>
      <c r="S68" s="116" t="s">
        <v>159</v>
      </c>
      <c r="U68" s="61">
        <f>(+R68+O68+L68)/3</f>
        <v>107</v>
      </c>
    </row>
    <row r="69" spans="2:21" ht="15" thickBot="1" x14ac:dyDescent="0.35">
      <c r="H69" s="93"/>
      <c r="J69" s="69"/>
      <c r="L69" s="21"/>
      <c r="M69" s="69"/>
      <c r="O69" s="21"/>
      <c r="P69" s="114"/>
      <c r="R69" s="21"/>
      <c r="S69" s="114"/>
    </row>
    <row r="70" spans="2:21" ht="101.4" thickBot="1" x14ac:dyDescent="0.35">
      <c r="B70" s="73" t="s">
        <v>25</v>
      </c>
      <c r="D70" s="76" t="s">
        <v>26</v>
      </c>
      <c r="F70" s="97" t="s">
        <v>53</v>
      </c>
      <c r="H70" s="102" t="s">
        <v>166</v>
      </c>
      <c r="J70" s="71" t="s">
        <v>94</v>
      </c>
      <c r="L70" s="48">
        <v>100</v>
      </c>
      <c r="M70" s="67" t="s">
        <v>118</v>
      </c>
      <c r="O70" s="49">
        <f>(3/3)*100</f>
        <v>100</v>
      </c>
      <c r="P70" s="111" t="s">
        <v>111</v>
      </c>
      <c r="R70" s="49">
        <f>(3/3)*100</f>
        <v>100</v>
      </c>
      <c r="S70" s="111" t="s">
        <v>103</v>
      </c>
      <c r="U70" s="61">
        <f>(+R70+O70+L70)/3</f>
        <v>100</v>
      </c>
    </row>
    <row r="74" spans="2:21" ht="21" x14ac:dyDescent="0.3">
      <c r="B74" s="127" t="s">
        <v>27</v>
      </c>
      <c r="C74" s="127"/>
      <c r="D74" s="127"/>
      <c r="E74" s="127"/>
      <c r="F74" s="127"/>
      <c r="G74" s="127"/>
      <c r="H74" s="127"/>
      <c r="I74" s="127"/>
      <c r="J74" s="127"/>
      <c r="K74" s="127"/>
      <c r="L74" s="127"/>
      <c r="M74" s="127"/>
      <c r="N74" s="127"/>
      <c r="O74" s="127"/>
      <c r="P74" s="127"/>
      <c r="Q74" s="127"/>
      <c r="R74" s="127"/>
      <c r="S74" s="127"/>
      <c r="T74" s="127"/>
      <c r="U74" s="127"/>
    </row>
    <row r="76" spans="2:21" ht="39" customHeight="1" x14ac:dyDescent="0.3">
      <c r="B76" s="125" t="s">
        <v>41</v>
      </c>
      <c r="C76" s="125"/>
      <c r="D76" s="125"/>
      <c r="E76" s="125"/>
      <c r="F76" s="125"/>
      <c r="G76" s="125"/>
      <c r="H76" s="125"/>
      <c r="I76" s="125"/>
      <c r="J76" s="125"/>
      <c r="K76" s="125"/>
      <c r="L76" s="125"/>
      <c r="M76" s="125"/>
      <c r="N76" s="125"/>
      <c r="O76" s="125"/>
      <c r="P76" s="125"/>
      <c r="Q76" s="125"/>
      <c r="R76" s="125"/>
      <c r="S76" s="125"/>
      <c r="T76" s="125"/>
      <c r="U76" s="125"/>
    </row>
    <row r="77" spans="2:21" ht="15" customHeight="1" thickBot="1" x14ac:dyDescent="0.45">
      <c r="B77" s="17"/>
      <c r="C77" s="17"/>
      <c r="D77" s="17"/>
      <c r="E77" s="17"/>
      <c r="F77" s="96"/>
      <c r="G77" s="17"/>
      <c r="H77" s="96"/>
      <c r="I77" s="17"/>
      <c r="J77" s="88"/>
      <c r="K77" s="17"/>
      <c r="L77" s="17"/>
      <c r="M77" s="88"/>
      <c r="N77" s="17"/>
      <c r="O77" s="17"/>
      <c r="P77" s="113"/>
      <c r="Q77" s="17"/>
      <c r="R77" s="17"/>
      <c r="S77" s="113"/>
      <c r="T77" s="17"/>
      <c r="U77" s="17"/>
    </row>
    <row r="78" spans="2:21" s="44" customFormat="1" ht="21" customHeight="1" thickBot="1" x14ac:dyDescent="0.35">
      <c r="B78" s="5" t="s">
        <v>1</v>
      </c>
      <c r="C78" s="6"/>
      <c r="D78" s="7" t="s">
        <v>2</v>
      </c>
      <c r="E78" s="9"/>
      <c r="F78" s="8" t="s">
        <v>3</v>
      </c>
      <c r="G78" s="4"/>
      <c r="H78" s="42" t="s">
        <v>73</v>
      </c>
      <c r="I78" s="4"/>
      <c r="J78" s="54" t="s">
        <v>76</v>
      </c>
      <c r="K78" s="4"/>
      <c r="L78" s="50" t="s">
        <v>68</v>
      </c>
      <c r="M78" s="50" t="s">
        <v>98</v>
      </c>
      <c r="N78" s="4"/>
      <c r="O78" s="50" t="s">
        <v>68</v>
      </c>
      <c r="P78" s="77" t="s">
        <v>95</v>
      </c>
      <c r="Q78" s="4"/>
      <c r="R78" s="50" t="s">
        <v>68</v>
      </c>
      <c r="S78" s="77" t="s">
        <v>97</v>
      </c>
      <c r="T78" s="59"/>
      <c r="U78" s="65" t="s">
        <v>129</v>
      </c>
    </row>
    <row r="79" spans="2:21" ht="12" customHeight="1" thickBot="1" x14ac:dyDescent="0.35"/>
    <row r="80" spans="2:21" ht="138.6" thickBot="1" x14ac:dyDescent="0.35">
      <c r="B80" s="128" t="s">
        <v>28</v>
      </c>
      <c r="D80" s="131" t="s">
        <v>29</v>
      </c>
      <c r="F80" s="99" t="s">
        <v>30</v>
      </c>
      <c r="H80" s="102" t="s">
        <v>74</v>
      </c>
      <c r="I80" s="46"/>
      <c r="J80" s="71" t="s">
        <v>87</v>
      </c>
      <c r="L80" s="48">
        <v>5</v>
      </c>
      <c r="M80" s="67" t="s">
        <v>148</v>
      </c>
      <c r="O80" s="52">
        <f>(340605400/1901881956)*100</f>
        <v>17.908861216410845</v>
      </c>
      <c r="P80" s="111" t="s">
        <v>136</v>
      </c>
      <c r="R80" s="52">
        <v>30</v>
      </c>
      <c r="S80" s="111" t="s">
        <v>137</v>
      </c>
      <c r="U80" s="61">
        <f>(+R80+O80+L80)/3</f>
        <v>17.636287072136948</v>
      </c>
    </row>
    <row r="81" spans="2:21" ht="15" thickBot="1" x14ac:dyDescent="0.35">
      <c r="B81" s="129"/>
      <c r="D81" s="132"/>
      <c r="H81" s="93"/>
      <c r="J81" s="69"/>
      <c r="L81" s="21"/>
      <c r="M81" s="69"/>
      <c r="O81" s="21"/>
      <c r="P81" s="114"/>
      <c r="R81" s="21"/>
      <c r="S81" s="114"/>
    </row>
    <row r="82" spans="2:21" ht="83.4" thickBot="1" x14ac:dyDescent="0.35">
      <c r="B82" s="129"/>
      <c r="D82" s="132"/>
      <c r="F82" s="97" t="s">
        <v>54</v>
      </c>
      <c r="H82" s="102" t="s">
        <v>75</v>
      </c>
      <c r="J82" s="71" t="s">
        <v>87</v>
      </c>
      <c r="L82" s="53">
        <v>100</v>
      </c>
      <c r="M82" s="68" t="s">
        <v>125</v>
      </c>
      <c r="O82" s="53">
        <v>100</v>
      </c>
      <c r="P82" s="78" t="s">
        <v>127</v>
      </c>
      <c r="R82" s="53">
        <v>100</v>
      </c>
      <c r="S82" s="118" t="s">
        <v>126</v>
      </c>
      <c r="U82" s="61">
        <v>100</v>
      </c>
    </row>
    <row r="83" spans="2:21" ht="15" thickBot="1" x14ac:dyDescent="0.35">
      <c r="B83" s="129"/>
      <c r="D83" s="132"/>
      <c r="H83" s="93"/>
      <c r="J83" s="69"/>
      <c r="L83" s="21"/>
      <c r="M83" s="69"/>
      <c r="O83" s="21"/>
      <c r="P83" s="114"/>
      <c r="R83" s="21"/>
      <c r="S83" s="114"/>
    </row>
    <row r="84" spans="2:21" ht="111" thickBot="1" x14ac:dyDescent="0.35">
      <c r="B84" s="129"/>
      <c r="D84" s="132"/>
      <c r="F84" s="97" t="s">
        <v>55</v>
      </c>
      <c r="H84" s="102" t="s">
        <v>165</v>
      </c>
      <c r="J84" s="71" t="s">
        <v>88</v>
      </c>
      <c r="L84" s="48">
        <v>80</v>
      </c>
      <c r="M84" s="67" t="s">
        <v>116</v>
      </c>
      <c r="O84" s="52">
        <f>(35/44)*100</f>
        <v>79.545454545454547</v>
      </c>
      <c r="P84" s="111" t="s">
        <v>101</v>
      </c>
      <c r="R84" s="52">
        <f>(38.5/50)*100</f>
        <v>77</v>
      </c>
      <c r="S84" s="111" t="s">
        <v>101</v>
      </c>
      <c r="U84" s="61">
        <f>(+R84+O84+L84)/3</f>
        <v>78.848484848484858</v>
      </c>
    </row>
    <row r="85" spans="2:21" ht="15" thickBot="1" x14ac:dyDescent="0.35">
      <c r="B85" s="129"/>
      <c r="D85" s="132"/>
      <c r="H85" s="93"/>
      <c r="J85" s="69"/>
      <c r="L85" s="21"/>
      <c r="M85" s="69"/>
      <c r="O85" s="21"/>
      <c r="P85" s="114"/>
      <c r="R85" s="21"/>
      <c r="S85" s="114"/>
    </row>
    <row r="86" spans="2:21" ht="83.4" thickBot="1" x14ac:dyDescent="0.35">
      <c r="B86" s="130"/>
      <c r="D86" s="133"/>
      <c r="F86" s="97" t="s">
        <v>56</v>
      </c>
      <c r="H86" s="102" t="s">
        <v>164</v>
      </c>
      <c r="J86" s="71" t="s">
        <v>128</v>
      </c>
      <c r="L86" s="48">
        <v>0</v>
      </c>
      <c r="M86" s="67" t="s">
        <v>117</v>
      </c>
      <c r="O86" s="49">
        <f>(6/8)*100</f>
        <v>75</v>
      </c>
      <c r="P86" s="111" t="s">
        <v>102</v>
      </c>
      <c r="R86" s="49">
        <f>(3/6)*100</f>
        <v>50</v>
      </c>
      <c r="S86" s="111" t="s">
        <v>102</v>
      </c>
      <c r="U86" s="61">
        <f>(+R86+O86+L86)/3</f>
        <v>41.666666666666664</v>
      </c>
    </row>
    <row r="87" spans="2:21" ht="15" thickBot="1" x14ac:dyDescent="0.35">
      <c r="H87" s="93"/>
      <c r="J87" s="69"/>
      <c r="L87" s="21"/>
      <c r="M87" s="69"/>
      <c r="O87" s="21"/>
      <c r="P87" s="114"/>
      <c r="R87" s="21"/>
      <c r="S87" s="114"/>
    </row>
    <row r="88" spans="2:21" ht="95.4" customHeight="1" thickBot="1" x14ac:dyDescent="0.35">
      <c r="B88" s="73" t="s">
        <v>31</v>
      </c>
      <c r="D88" s="76" t="s">
        <v>32</v>
      </c>
      <c r="F88" s="97" t="s">
        <v>57</v>
      </c>
      <c r="H88" s="102" t="s">
        <v>163</v>
      </c>
      <c r="J88" s="71" t="s">
        <v>89</v>
      </c>
      <c r="L88" s="48">
        <v>77</v>
      </c>
      <c r="M88" s="67" t="s">
        <v>138</v>
      </c>
      <c r="O88" s="52">
        <f>(11/19)*100</f>
        <v>57.894736842105267</v>
      </c>
      <c r="P88" s="110" t="s">
        <v>138</v>
      </c>
      <c r="R88" s="52">
        <f>(7/11)*100</f>
        <v>63.636363636363633</v>
      </c>
      <c r="S88" s="110" t="s">
        <v>138</v>
      </c>
      <c r="U88" s="61">
        <f>(+R88+O88+L88)/3</f>
        <v>66.177033492822957</v>
      </c>
    </row>
    <row r="92" spans="2:21" ht="21" x14ac:dyDescent="0.3">
      <c r="B92" s="127" t="s">
        <v>33</v>
      </c>
      <c r="C92" s="127"/>
      <c r="D92" s="127"/>
      <c r="E92" s="127"/>
      <c r="F92" s="127"/>
      <c r="G92" s="127"/>
      <c r="H92" s="127"/>
      <c r="I92" s="127"/>
      <c r="J92" s="127"/>
      <c r="K92" s="127"/>
      <c r="L92" s="127"/>
      <c r="M92" s="127"/>
      <c r="N92" s="127"/>
      <c r="O92" s="127"/>
      <c r="P92" s="127"/>
      <c r="Q92" s="127"/>
      <c r="R92" s="127"/>
      <c r="S92" s="127"/>
      <c r="T92" s="127"/>
      <c r="U92" s="127"/>
    </row>
    <row r="94" spans="2:21" ht="38.25" customHeight="1" x14ac:dyDescent="0.3">
      <c r="B94" s="125" t="s">
        <v>42</v>
      </c>
      <c r="C94" s="125"/>
      <c r="D94" s="125"/>
      <c r="E94" s="125"/>
      <c r="F94" s="125"/>
      <c r="G94" s="125"/>
      <c r="H94" s="125"/>
      <c r="I94" s="125"/>
      <c r="J94" s="125"/>
      <c r="K94" s="125"/>
      <c r="L94" s="125"/>
      <c r="M94" s="125"/>
      <c r="N94" s="125"/>
      <c r="O94" s="125"/>
      <c r="P94" s="125"/>
      <c r="Q94" s="125"/>
      <c r="R94" s="125"/>
      <c r="S94" s="125"/>
      <c r="T94" s="125"/>
      <c r="U94" s="125"/>
    </row>
    <row r="95" spans="2:21" ht="15" customHeight="1" thickBot="1" x14ac:dyDescent="0.35">
      <c r="U95" s="60"/>
    </row>
    <row r="96" spans="2:21" s="44" customFormat="1" ht="21" customHeight="1" thickBot="1" x14ac:dyDescent="0.35">
      <c r="B96" s="5" t="s">
        <v>1</v>
      </c>
      <c r="C96" s="6"/>
      <c r="D96" s="7" t="s">
        <v>2</v>
      </c>
      <c r="E96" s="9"/>
      <c r="F96" s="8" t="s">
        <v>3</v>
      </c>
      <c r="G96" s="4"/>
      <c r="H96" s="42" t="s">
        <v>73</v>
      </c>
      <c r="I96" s="4"/>
      <c r="J96" s="54" t="s">
        <v>76</v>
      </c>
      <c r="K96" s="4"/>
      <c r="L96" s="50" t="s">
        <v>68</v>
      </c>
      <c r="M96" s="50" t="s">
        <v>98</v>
      </c>
      <c r="N96" s="4"/>
      <c r="O96" s="50" t="s">
        <v>68</v>
      </c>
      <c r="P96" s="77" t="s">
        <v>95</v>
      </c>
      <c r="Q96" s="4"/>
      <c r="R96" s="50" t="s">
        <v>68</v>
      </c>
      <c r="S96" s="77" t="s">
        <v>97</v>
      </c>
      <c r="T96" s="59"/>
      <c r="U96" s="65" t="s">
        <v>129</v>
      </c>
    </row>
    <row r="97" spans="2:21" ht="12" customHeight="1" thickBot="1" x14ac:dyDescent="0.35">
      <c r="J97" s="107"/>
    </row>
    <row r="98" spans="2:21" ht="104.4" customHeight="1" thickBot="1" x14ac:dyDescent="0.35">
      <c r="B98" s="128" t="s">
        <v>34</v>
      </c>
      <c r="D98" s="131" t="s">
        <v>35</v>
      </c>
      <c r="F98" s="97" t="s">
        <v>58</v>
      </c>
      <c r="G98" s="45"/>
      <c r="H98" s="102" t="s">
        <v>160</v>
      </c>
      <c r="I98" s="46"/>
      <c r="J98" s="71" t="s">
        <v>90</v>
      </c>
      <c r="L98" s="48">
        <v>0</v>
      </c>
      <c r="M98" s="83" t="s">
        <v>119</v>
      </c>
      <c r="N98" s="119"/>
      <c r="O98" s="120">
        <v>0</v>
      </c>
      <c r="P98" s="117" t="s">
        <v>104</v>
      </c>
      <c r="R98" s="52">
        <v>0</v>
      </c>
      <c r="S98" s="111" t="s">
        <v>104</v>
      </c>
      <c r="U98" s="61">
        <f>(+R98+O98+L98)/3</f>
        <v>0</v>
      </c>
    </row>
    <row r="99" spans="2:21" ht="15" thickBot="1" x14ac:dyDescent="0.35">
      <c r="B99" s="129"/>
      <c r="D99" s="132"/>
      <c r="H99" s="93"/>
      <c r="J99" s="69"/>
      <c r="L99" s="21"/>
      <c r="M99" s="121"/>
      <c r="N99" s="119"/>
      <c r="O99" s="122"/>
      <c r="P99" s="123"/>
      <c r="R99" s="21"/>
      <c r="S99" s="114"/>
    </row>
    <row r="100" spans="2:21" ht="72.599999999999994" customHeight="1" thickBot="1" x14ac:dyDescent="0.35">
      <c r="B100" s="129"/>
      <c r="D100" s="133"/>
      <c r="F100" s="97" t="s">
        <v>59</v>
      </c>
      <c r="H100" s="102" t="s">
        <v>161</v>
      </c>
      <c r="J100" s="71" t="s">
        <v>91</v>
      </c>
      <c r="L100" s="48">
        <v>100</v>
      </c>
      <c r="M100" s="83" t="s">
        <v>105</v>
      </c>
      <c r="N100" s="119"/>
      <c r="O100" s="124">
        <f>(25/25)*100</f>
        <v>100</v>
      </c>
      <c r="P100" s="117" t="s">
        <v>105</v>
      </c>
      <c r="R100" s="49">
        <f>(25/25)*100</f>
        <v>100</v>
      </c>
      <c r="S100" s="111" t="s">
        <v>105</v>
      </c>
      <c r="U100" s="61">
        <f>(+R100+O100+L100)/3</f>
        <v>100</v>
      </c>
    </row>
    <row r="101" spans="2:21" ht="15" thickBot="1" x14ac:dyDescent="0.35">
      <c r="B101" s="129"/>
      <c r="H101" s="93"/>
      <c r="J101" s="69"/>
      <c r="L101" s="21"/>
      <c r="M101" s="121"/>
      <c r="N101" s="119"/>
      <c r="O101" s="122"/>
      <c r="P101" s="123"/>
      <c r="R101" s="21"/>
      <c r="S101" s="114"/>
    </row>
    <row r="102" spans="2:21" ht="106.8" customHeight="1" thickBot="1" x14ac:dyDescent="0.35">
      <c r="B102" s="130"/>
      <c r="D102" s="75" t="s">
        <v>36</v>
      </c>
      <c r="F102" s="97" t="s">
        <v>60</v>
      </c>
      <c r="H102" s="102" t="s">
        <v>162</v>
      </c>
      <c r="J102" s="71" t="s">
        <v>92</v>
      </c>
      <c r="L102" s="48">
        <v>75</v>
      </c>
      <c r="M102" s="83" t="s">
        <v>106</v>
      </c>
      <c r="N102" s="119"/>
      <c r="O102" s="124">
        <v>80</v>
      </c>
      <c r="P102" s="117" t="s">
        <v>130</v>
      </c>
      <c r="R102" s="49">
        <v>85</v>
      </c>
      <c r="S102" s="111" t="s">
        <v>130</v>
      </c>
      <c r="T102" s="40"/>
      <c r="U102" s="61">
        <f>(+R102+O102+L102)/3</f>
        <v>80</v>
      </c>
    </row>
  </sheetData>
  <mergeCells count="24">
    <mergeCell ref="B18:B20"/>
    <mergeCell ref="D18:D20"/>
    <mergeCell ref="B9:U9"/>
    <mergeCell ref="B12:U12"/>
    <mergeCell ref="B14:U14"/>
    <mergeCell ref="B80:B86"/>
    <mergeCell ref="D80:D86"/>
    <mergeCell ref="D98:D100"/>
    <mergeCell ref="B98:B102"/>
    <mergeCell ref="B94:U94"/>
    <mergeCell ref="B92:U92"/>
    <mergeCell ref="B23:U23"/>
    <mergeCell ref="B31:U31"/>
    <mergeCell ref="B44:U44"/>
    <mergeCell ref="B63:U63"/>
    <mergeCell ref="B76:U76"/>
    <mergeCell ref="B42:U42"/>
    <mergeCell ref="B61:U61"/>
    <mergeCell ref="B74:U74"/>
    <mergeCell ref="B27:B29"/>
    <mergeCell ref="D27:D29"/>
    <mergeCell ref="B49:B51"/>
    <mergeCell ref="D53:D55"/>
    <mergeCell ref="B53:B57"/>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L20"/>
  <sheetViews>
    <sheetView showGridLines="0" workbookViewId="0">
      <selection activeCell="B18" sqref="B18"/>
    </sheetView>
  </sheetViews>
  <sheetFormatPr baseColWidth="10" defaultRowHeight="14.4" x14ac:dyDescent="0.3"/>
  <cols>
    <col min="2" max="2" width="62.109375" bestFit="1" customWidth="1"/>
    <col min="3" max="3" width="24.33203125" bestFit="1" customWidth="1"/>
    <col min="4" max="5" width="24.33203125" customWidth="1"/>
    <col min="6" max="6" width="11.109375" customWidth="1"/>
    <col min="7" max="7" width="28.6640625" bestFit="1" customWidth="1"/>
  </cols>
  <sheetData>
    <row r="10" spans="2:12" ht="26.25" customHeight="1" x14ac:dyDescent="0.55000000000000004">
      <c r="B10" s="146" t="s">
        <v>4</v>
      </c>
      <c r="C10" s="146"/>
      <c r="D10" s="146"/>
      <c r="E10" s="146"/>
      <c r="F10" s="146"/>
      <c r="G10" s="146"/>
      <c r="H10" s="22"/>
      <c r="I10" s="22"/>
      <c r="J10" s="22"/>
      <c r="K10" s="22"/>
      <c r="L10" s="22"/>
    </row>
    <row r="11" spans="2:12" ht="15" thickBot="1" x14ac:dyDescent="0.35"/>
    <row r="12" spans="2:12" ht="24" thickBot="1" x14ac:dyDescent="0.5">
      <c r="B12" s="23"/>
      <c r="C12" s="143" t="s">
        <v>71</v>
      </c>
      <c r="D12" s="144"/>
      <c r="E12" s="144"/>
      <c r="F12" s="144"/>
      <c r="G12" s="145"/>
    </row>
    <row r="13" spans="2:12" ht="22.8" x14ac:dyDescent="0.3">
      <c r="B13" s="24" t="s">
        <v>61</v>
      </c>
      <c r="C13" s="66" t="s">
        <v>131</v>
      </c>
      <c r="D13" s="66" t="s">
        <v>132</v>
      </c>
      <c r="E13" s="66" t="s">
        <v>133</v>
      </c>
      <c r="F13" s="25" t="s">
        <v>70</v>
      </c>
      <c r="G13" s="26" t="s">
        <v>69</v>
      </c>
    </row>
    <row r="14" spans="2:12" ht="23.4" x14ac:dyDescent="0.45">
      <c r="B14" s="27" t="s">
        <v>62</v>
      </c>
      <c r="C14" s="28">
        <f>+('POR LÍNEA'!L18+'POR LÍNEA'!L20+'POR LÍNEA'!L27+'POR LÍNEA'!L29+'POR LÍNEA'!L36+'POR LÍNEA'!L38)/6</f>
        <v>81.833333333333329</v>
      </c>
      <c r="D14" s="28">
        <f>(+'POR LÍNEA'!O18+'POR LÍNEA'!O20+'POR LÍNEA'!O27+'POR LÍNEA'!O29+'POR LÍNEA'!O36+'POR LÍNEA'!O38)/6</f>
        <v>73.5</v>
      </c>
      <c r="E14" s="28">
        <f>(+'POR LÍNEA'!R18+'POR LÍNEA'!R20+'POR LÍNEA'!R27+'POR LÍNEA'!R29+'POR LÍNEA'!R36+'POR LÍNEA'!R38)/6</f>
        <v>95.5</v>
      </c>
      <c r="F14" s="28">
        <v>40</v>
      </c>
      <c r="G14" s="29">
        <f>(+C14+D14+E14)/3</f>
        <v>83.6111111111111</v>
      </c>
    </row>
    <row r="15" spans="2:12" ht="23.4" x14ac:dyDescent="0.45">
      <c r="B15" s="27" t="s">
        <v>63</v>
      </c>
      <c r="C15" s="28">
        <f>(+'POR LÍNEA'!L49+'POR LÍNEA'!L51+'POR LÍNEA'!L53+'POR LÍNEA'!L55+'POR LÍNEA'!L57)/5</f>
        <v>83</v>
      </c>
      <c r="D15" s="28">
        <f>(+'POR LÍNEA'!O49+'POR LÍNEA'!O51+'POR LÍNEA'!O53+'POR LÍNEA'!O55+'POR LÍNEA'!O57)/5</f>
        <v>116.08516746411483</v>
      </c>
      <c r="E15" s="28">
        <f>(+'POR LÍNEA'!R49+'POR LÍNEA'!R51+'POR LÍNEA'!R53+'POR LÍNEA'!R55+'POR LÍNEA'!R57)/5</f>
        <v>93.216197666437893</v>
      </c>
      <c r="F15" s="28">
        <v>20</v>
      </c>
      <c r="G15" s="29">
        <f t="shared" ref="G15:G18" si="0">(+C15+D15+E15)/3</f>
        <v>97.433788376850899</v>
      </c>
    </row>
    <row r="16" spans="2:12" ht="23.4" x14ac:dyDescent="0.45">
      <c r="B16" s="27" t="s">
        <v>65</v>
      </c>
      <c r="C16" s="28">
        <f>(+'POR LÍNEA'!L68+'POR LÍNEA'!L70)/2</f>
        <v>103.5</v>
      </c>
      <c r="D16" s="28">
        <f>(+'POR LÍNEA'!O68+'POR LÍNEA'!O70)/2</f>
        <v>100</v>
      </c>
      <c r="E16" s="28">
        <f>(+'POR LÍNEA'!R68+'POR LÍNEA'!R70)/2</f>
        <v>107</v>
      </c>
      <c r="F16" s="28">
        <v>20</v>
      </c>
      <c r="G16" s="29">
        <f t="shared" si="0"/>
        <v>103.5</v>
      </c>
    </row>
    <row r="17" spans="2:7" ht="23.4" x14ac:dyDescent="0.45">
      <c r="B17" s="27" t="s">
        <v>66</v>
      </c>
      <c r="C17" s="28">
        <f>(+'POR LÍNEA'!L80+'POR LÍNEA'!L82+'POR LÍNEA'!L84+'POR LÍNEA'!L86+'POR LÍNEA'!L88)/5</f>
        <v>52.4</v>
      </c>
      <c r="D17" s="28">
        <f>+SUM('POR LÍNEA'!O80:O88)/5</f>
        <v>66.069810520794121</v>
      </c>
      <c r="E17" s="28">
        <f>+SUM('POR LÍNEA'!R80:R88)/5</f>
        <v>64.127272727272725</v>
      </c>
      <c r="F17" s="28">
        <v>10</v>
      </c>
      <c r="G17" s="29">
        <f t="shared" si="0"/>
        <v>60.865694416022279</v>
      </c>
    </row>
    <row r="18" spans="2:7" ht="24" thickBot="1" x14ac:dyDescent="0.5">
      <c r="B18" s="30" t="s">
        <v>67</v>
      </c>
      <c r="C18" s="31">
        <f>(+'POR LÍNEA'!L98+'POR LÍNEA'!L100+'POR LÍNEA'!L102)/3</f>
        <v>58.333333333333336</v>
      </c>
      <c r="D18" s="31">
        <f>(+'POR LÍNEA'!O98+'POR LÍNEA'!O100+'POR LÍNEA'!O102)/3</f>
        <v>60</v>
      </c>
      <c r="E18" s="31">
        <f>(+'POR LÍNEA'!R98+'POR LÍNEA'!R100+'POR LÍNEA'!R102)/3</f>
        <v>61.666666666666664</v>
      </c>
      <c r="F18" s="31">
        <v>10</v>
      </c>
      <c r="G18" s="29">
        <f t="shared" si="0"/>
        <v>60</v>
      </c>
    </row>
    <row r="19" spans="2:7" ht="24" thickBot="1" x14ac:dyDescent="0.5">
      <c r="B19" s="23"/>
      <c r="C19" s="32"/>
      <c r="D19" s="32"/>
      <c r="E19" s="32"/>
      <c r="F19" s="33">
        <f>SUM(F14:F18)</f>
        <v>100</v>
      </c>
      <c r="G19" s="34">
        <f>SUM(G14:G18)/5</f>
        <v>81.082118780796847</v>
      </c>
    </row>
    <row r="20" spans="2:7" ht="23.4" x14ac:dyDescent="0.45">
      <c r="B20" s="23"/>
      <c r="C20" s="23"/>
      <c r="D20" s="23"/>
      <c r="E20" s="23"/>
      <c r="F20" s="23"/>
      <c r="G20" s="23"/>
    </row>
  </sheetData>
  <mergeCells count="2">
    <mergeCell ref="C12:G12"/>
    <mergeCell ref="B10:G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 LÍNEA</vt:lpstr>
      <vt:lpstr>CUMPLIMIENTO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SIGINTEP</dc:creator>
  <cp:lastModifiedBy>JULIAN GIL - INTEP</cp:lastModifiedBy>
  <cp:lastPrinted>2023-10-23T16:09:09Z</cp:lastPrinted>
  <dcterms:created xsi:type="dcterms:W3CDTF">2023-09-18T22:06:51Z</dcterms:created>
  <dcterms:modified xsi:type="dcterms:W3CDTF">2024-03-01T03:37:15Z</dcterms:modified>
</cp:coreProperties>
</file>